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30" activeTab="0"/>
  </bookViews>
  <sheets>
    <sheet name="1. Contents" sheetId="1" r:id="rId1"/>
    <sheet name="2. head loss" sheetId="2" r:id="rId2"/>
    <sheet name="3. flow rate" sheetId="3" r:id="rId3"/>
    <sheet name="4. diameter" sheetId="4" r:id="rId4"/>
  </sheets>
  <definedNames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'2. head loss'!$S$24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<sst xmlns="http://schemas.openxmlformats.org/spreadsheetml/2006/main" count="185" uniqueCount="111">
  <si>
    <t>Inputs</t>
  </si>
  <si>
    <t>Calculations</t>
  </si>
  <si>
    <t>ft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</si>
  <si>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</si>
  <si>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cfs</t>
  </si>
  <si>
    <t>ft/sec</t>
  </si>
  <si>
    <t xml:space="preserve">for given flow rate, Q, pipe diam., D, pipe length, L, </t>
  </si>
  <si>
    <r>
      <t xml:space="preserve">pipe roughness, </t>
    </r>
    <r>
      <rPr>
        <sz val="14"/>
        <rFont val="Symbol"/>
        <family val="1"/>
      </rPr>
      <t>e</t>
    </r>
    <r>
      <rPr>
        <sz val="14"/>
        <rFont val="Arial"/>
        <family val="2"/>
      </rPr>
      <t xml:space="preserve">, and fluid properties, </t>
    </r>
    <r>
      <rPr>
        <sz val="14"/>
        <rFont val="Symbol"/>
        <family val="1"/>
      </rPr>
      <t>r</t>
    </r>
    <r>
      <rPr>
        <sz val="14"/>
        <rFont val="Arial"/>
        <family val="2"/>
      </rPr>
      <t xml:space="preserve"> &amp; </t>
    </r>
    <r>
      <rPr>
        <sz val="14"/>
        <rFont val="Symbol"/>
        <family val="1"/>
      </rPr>
      <t>m</t>
    </r>
    <r>
      <rPr>
        <sz val="14"/>
        <rFont val="Arial"/>
        <family val="2"/>
      </rPr>
      <t>.</t>
    </r>
  </si>
  <si>
    <r>
      <t>slugs/ft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</si>
  <si>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in</t>
  </si>
  <si>
    <r>
      <t>lb-sec/ft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</si>
  <si>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 xml:space="preserve">   (Calculate f with the transition region equation and see if differs from the one calculated above.)</t>
  </si>
  <si>
    <t xml:space="preserve">           Repeat calc of f using new value of f:</t>
  </si>
  <si>
    <t xml:space="preserve">                  Repeat again if necessary:</t>
  </si>
  <si>
    <r>
      <t xml:space="preserve">   f = {-2*log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0"/>
      </rPr>
      <t>[((</t>
    </r>
    <r>
      <rPr>
        <b/>
        <sz val="12"/>
        <rFont val="Symbol"/>
        <family val="1"/>
      </rPr>
      <t>e</t>
    </r>
    <r>
      <rPr>
        <b/>
        <sz val="12"/>
        <rFont val="Arial"/>
        <family val="0"/>
      </rPr>
      <t>/D)/3.7)+(2.51/(Re*(f</t>
    </r>
    <r>
      <rPr>
        <b/>
        <vertAlign val="superscript"/>
        <sz val="12"/>
        <rFont val="Arial"/>
        <family val="2"/>
      </rPr>
      <t>1/2</t>
    </r>
    <r>
      <rPr>
        <b/>
        <sz val="12"/>
        <rFont val="Arial"/>
        <family val="0"/>
      </rPr>
      <t>))]}</t>
    </r>
    <r>
      <rPr>
        <b/>
        <vertAlign val="superscript"/>
        <sz val="12"/>
        <rFont val="Arial"/>
        <family val="2"/>
      </rPr>
      <t>-2</t>
    </r>
    <r>
      <rPr>
        <b/>
        <sz val="12"/>
        <rFont val="Arial"/>
        <family val="0"/>
      </rPr>
      <t xml:space="preserve"> </t>
    </r>
  </si>
  <si>
    <t>Frictional Pressure</t>
  </si>
  <si>
    <t>psf</t>
  </si>
  <si>
    <t>psi</t>
  </si>
  <si>
    <t>Pipe Flow/Friction Factor Calculations I:  (U.S. units)</t>
  </si>
  <si>
    <t xml:space="preserve">           Transition Region Friction Factor, f:</t>
  </si>
  <si>
    <r>
      <t>Calculation of Head Loss, h</t>
    </r>
    <r>
      <rPr>
        <vertAlign val="subscript"/>
        <sz val="14"/>
        <rFont val="Arial"/>
        <family val="2"/>
      </rPr>
      <t>L</t>
    </r>
    <r>
      <rPr>
        <sz val="14"/>
        <rFont val="Arial"/>
        <family val="2"/>
      </rPr>
      <t xml:space="preserve">, and Frictional Pressure Drop, </t>
    </r>
    <r>
      <rPr>
        <sz val="14"/>
        <rFont val="Symbol"/>
        <family val="1"/>
      </rPr>
      <t>D</t>
    </r>
    <r>
      <rPr>
        <sz val="14"/>
        <rFont val="Arial"/>
        <family val="2"/>
      </rPr>
      <t>P</t>
    </r>
    <r>
      <rPr>
        <vertAlign val="subscript"/>
        <sz val="14"/>
        <rFont val="Arial"/>
        <family val="2"/>
      </rPr>
      <t>f</t>
    </r>
    <r>
      <rPr>
        <sz val="14"/>
        <rFont val="Arial"/>
        <family val="2"/>
      </rPr>
      <t>,</t>
    </r>
  </si>
  <si>
    <r>
      <t xml:space="preserve">Pipe Diameter, 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in</t>
    </r>
    <r>
      <rPr>
        <sz val="10"/>
        <rFont val="Arial"/>
        <family val="0"/>
      </rPr>
      <t xml:space="preserve"> =</t>
    </r>
  </si>
  <si>
    <r>
      <t xml:space="preserve">Pipe Roughness, </t>
    </r>
    <r>
      <rPr>
        <b/>
        <sz val="12"/>
        <rFont val="Symbol"/>
        <family val="1"/>
      </rPr>
      <t>e</t>
    </r>
    <r>
      <rPr>
        <sz val="10"/>
        <rFont val="Arial"/>
        <family val="0"/>
      </rPr>
      <t xml:space="preserve"> =</t>
    </r>
  </si>
  <si>
    <r>
      <t xml:space="preserve">Pipe Length, </t>
    </r>
    <r>
      <rPr>
        <b/>
        <sz val="12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</si>
  <si>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 xml:space="preserve">Pipe Flow Rate, </t>
    </r>
    <r>
      <rPr>
        <b/>
        <sz val="12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</si>
  <si>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 xml:space="preserve">Fluid Density, </t>
    </r>
    <r>
      <rPr>
        <b/>
        <sz val="12"/>
        <rFont val="Symbol"/>
        <family val="1"/>
      </rPr>
      <t>r</t>
    </r>
    <r>
      <rPr>
        <sz val="12"/>
        <rFont val="Arial"/>
        <family val="0"/>
      </rPr>
      <t xml:space="preserve"> </t>
    </r>
    <r>
      <rPr>
        <sz val="10"/>
        <rFont val="Arial"/>
        <family val="0"/>
      </rPr>
      <t>=</t>
    </r>
  </si>
  <si>
    <r>
      <t xml:space="preserve">Fluid Viscosity, </t>
    </r>
    <r>
      <rPr>
        <b/>
        <sz val="12"/>
        <rFont val="Symbol"/>
        <family val="1"/>
      </rPr>
      <t>m</t>
    </r>
    <r>
      <rPr>
        <sz val="10"/>
        <rFont val="Arial"/>
        <family val="0"/>
      </rPr>
      <t xml:space="preserve"> =</t>
    </r>
  </si>
  <si>
    <r>
      <t xml:space="preserve">Pipe Diameter, </t>
    </r>
    <r>
      <rPr>
        <b/>
        <sz val="12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</si>
  <si>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 xml:space="preserve">Friction Factor, </t>
    </r>
    <r>
      <rPr>
        <b/>
        <sz val="12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</si>
  <si>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 xml:space="preserve">Cross-Sect. Area, </t>
    </r>
    <r>
      <rPr>
        <b/>
        <sz val="12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</si>
  <si>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 xml:space="preserve">Ave. Velocity, </t>
    </r>
    <r>
      <rPr>
        <b/>
        <sz val="12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</si>
  <si>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Reynolds number, </t>
    </r>
    <r>
      <rPr>
        <b/>
        <sz val="12"/>
        <rFont val="Arial"/>
        <family val="2"/>
      </rPr>
      <t>Re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</si>
  <si>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 xml:space="preserve"> =</t>
    </r>
  </si>
  <si>
    <r>
      <t xml:space="preserve">Frictional Head Loss, 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</si>
  <si>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 xml:space="preserve">                 Drop, </t>
    </r>
    <r>
      <rPr>
        <b/>
        <sz val="12"/>
        <rFont val="Symbol"/>
        <family val="1"/>
      </rPr>
      <t>D</t>
    </r>
    <r>
      <rPr>
        <b/>
        <sz val="12"/>
        <rFont val="Arial"/>
        <family val="0"/>
      </rPr>
      <t>P</t>
    </r>
    <r>
      <rPr>
        <b/>
        <vertAlign val="subscript"/>
        <sz val="12"/>
        <rFont val="Arial"/>
        <family val="2"/>
      </rPr>
      <t>f</t>
    </r>
    <r>
      <rPr>
        <sz val="10"/>
        <rFont val="Arial"/>
        <family val="0"/>
      </rPr>
      <t xml:space="preserve"> =</t>
    </r>
  </si>
  <si>
    <t>Moody Friction Factor Equations</t>
  </si>
  <si>
    <t>Pipe Roughness Values</t>
  </si>
  <si>
    <r>
      <t xml:space="preserve">Allowable Head Loss, 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</si>
  <si>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 xml:space="preserve">Assumed Flow Rate, </t>
    </r>
    <r>
      <rPr>
        <b/>
        <sz val="12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</si>
  <si>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 xml:space="preserve">  [V  =  (2g*D*h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0"/>
      </rPr>
      <t>/f*L)</t>
    </r>
    <r>
      <rPr>
        <b/>
        <vertAlign val="superscript"/>
        <sz val="12"/>
        <rFont val="Arial"/>
        <family val="2"/>
      </rPr>
      <t>1/2</t>
    </r>
    <r>
      <rPr>
        <b/>
        <sz val="12"/>
        <rFont val="Arial"/>
        <family val="0"/>
      </rPr>
      <t xml:space="preserve"> ]   and  Q = V(</t>
    </r>
    <r>
      <rPr>
        <b/>
        <sz val="12"/>
        <rFont val="Symbol"/>
        <family val="1"/>
      </rPr>
      <t>p</t>
    </r>
    <r>
      <rPr>
        <b/>
        <sz val="12"/>
        <rFont val="Arial"/>
        <family val="0"/>
      </rPr>
      <t>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/4)</t>
    </r>
  </si>
  <si>
    <r>
      <t xml:space="preserve">Fluid Velocity, </t>
    </r>
    <r>
      <rPr>
        <b/>
        <sz val="12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</si>
  <si>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Fluid Flow Rate, </t>
    </r>
    <r>
      <rPr>
        <b/>
        <sz val="12"/>
        <rFont val="Arial"/>
        <family val="2"/>
      </rPr>
      <t>Q</t>
    </r>
    <r>
      <rPr>
        <sz val="10"/>
        <rFont val="Arial"/>
        <family val="0"/>
      </rPr>
      <t xml:space="preserve"> =</t>
    </r>
  </si>
  <si>
    <t>Pipe Flow/Friction Factor Calculations II:  (U.S. units)</t>
  </si>
  <si>
    <t>Calculation of pipe diameter, D, for given flow rate, Q, pipe length, L,</t>
  </si>
  <si>
    <r>
      <t xml:space="preserve">pipe roughness, </t>
    </r>
    <r>
      <rPr>
        <sz val="14"/>
        <rFont val="Symbol"/>
        <family val="1"/>
      </rPr>
      <t>e</t>
    </r>
    <r>
      <rPr>
        <sz val="14"/>
        <rFont val="Arial"/>
        <family val="2"/>
      </rPr>
      <t>, head loss, h</t>
    </r>
    <r>
      <rPr>
        <vertAlign val="subscript"/>
        <sz val="14"/>
        <rFont val="Arial"/>
        <family val="2"/>
      </rPr>
      <t>L</t>
    </r>
    <r>
      <rPr>
        <sz val="14"/>
        <rFont val="Arial"/>
        <family val="2"/>
      </rPr>
      <t xml:space="preserve">, and fluid properties, </t>
    </r>
    <r>
      <rPr>
        <sz val="14"/>
        <rFont val="Symbol"/>
        <family val="1"/>
      </rPr>
      <t>r</t>
    </r>
    <r>
      <rPr>
        <sz val="14"/>
        <rFont val="Arial"/>
        <family val="2"/>
      </rPr>
      <t xml:space="preserve"> &amp; </t>
    </r>
    <r>
      <rPr>
        <sz val="14"/>
        <rFont val="Symbol"/>
        <family val="1"/>
      </rPr>
      <t>m</t>
    </r>
    <r>
      <rPr>
        <sz val="14"/>
        <rFont val="Arial"/>
        <family val="2"/>
      </rPr>
      <t>.</t>
    </r>
  </si>
  <si>
    <r>
      <t>Assumed Pip</t>
    </r>
    <r>
      <rPr>
        <sz val="10"/>
        <rFont val="Arial"/>
        <family val="0"/>
      </rPr>
      <t xml:space="preserve">e Diam, 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in</t>
    </r>
    <r>
      <rPr>
        <sz val="10"/>
        <rFont val="Arial"/>
        <family val="0"/>
      </rPr>
      <t>* =</t>
    </r>
  </si>
  <si>
    <r>
      <t>Friction Factor,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=</t>
    </r>
  </si>
  <si>
    <r>
      <t xml:space="preserve">Fluid Density, </t>
    </r>
    <r>
      <rPr>
        <b/>
        <sz val="12"/>
        <rFont val="Symbol"/>
        <family val="1"/>
      </rPr>
      <t>r</t>
    </r>
    <r>
      <rPr>
        <sz val="10"/>
        <rFont val="Arial"/>
        <family val="0"/>
      </rPr>
      <t xml:space="preserve"> =</t>
    </r>
  </si>
  <si>
    <r>
      <t xml:space="preserve">   [ f = {-2*log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0"/>
      </rPr>
      <t>[((</t>
    </r>
    <r>
      <rPr>
        <b/>
        <sz val="12"/>
        <rFont val="Symbol"/>
        <family val="1"/>
      </rPr>
      <t>e</t>
    </r>
    <r>
      <rPr>
        <b/>
        <sz val="12"/>
        <rFont val="Arial"/>
        <family val="0"/>
      </rPr>
      <t>/D)/3.7)+(2.51/(Re*(f</t>
    </r>
    <r>
      <rPr>
        <b/>
        <vertAlign val="superscript"/>
        <sz val="12"/>
        <rFont val="Arial"/>
        <family val="2"/>
      </rPr>
      <t>1/2</t>
    </r>
    <r>
      <rPr>
        <b/>
        <sz val="12"/>
        <rFont val="Arial"/>
        <family val="0"/>
      </rPr>
      <t>))]}</t>
    </r>
    <r>
      <rPr>
        <b/>
        <vertAlign val="superscript"/>
        <sz val="12"/>
        <rFont val="Arial"/>
        <family val="2"/>
      </rPr>
      <t>-2</t>
    </r>
    <r>
      <rPr>
        <b/>
        <sz val="12"/>
        <rFont val="Arial"/>
        <family val="0"/>
      </rPr>
      <t xml:space="preserve"> ]</t>
    </r>
  </si>
  <si>
    <t xml:space="preserve">           Transistion Region Friction Factor, f:</t>
  </si>
  <si>
    <r>
      <t xml:space="preserve">f </t>
    </r>
    <r>
      <rPr>
        <sz val="10"/>
        <rFont val="Arial"/>
        <family val="0"/>
      </rPr>
      <t>=</t>
    </r>
  </si>
  <si>
    <r>
      <t xml:space="preserve">  [ D  =  f(L/h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0"/>
      </rPr>
      <t>)(V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/2g) ]</t>
    </r>
  </si>
  <si>
    <r>
      <t xml:space="preserve">   Pipe Diameter, </t>
    </r>
    <r>
      <rPr>
        <b/>
        <sz val="12"/>
        <rFont val="Arial"/>
        <family val="2"/>
      </rPr>
      <t>D</t>
    </r>
    <r>
      <rPr>
        <sz val="10"/>
        <rFont val="Arial"/>
        <family val="0"/>
      </rPr>
      <t xml:space="preserve"> =</t>
    </r>
  </si>
  <si>
    <t xml:space="preserve"> =</t>
  </si>
  <si>
    <t>NOTE:  This iterative procedure doesn't converge smoothly to a solution.  If the calculated pipe diameter</t>
  </si>
  <si>
    <t>in this step is larger than the assumed pipe diameter above, then replace the assumed pipe diameter</t>
  </si>
  <si>
    <t>value with the next larger standard pipe size.  Repeat until you find the smallest standard pipe diameter</t>
  </si>
  <si>
    <t>that gives a smaller calculated required pipe diameter.  That is your solution.</t>
  </si>
  <si>
    <t>With the example values given here, an assumed pipe diameter of 3 inches gives a calculated pipe</t>
  </si>
  <si>
    <t>( 3.5 inches ) gives a calculated pipe diameter requirement of 1.8 inches, so a 3.5  inch size is the</t>
  </si>
  <si>
    <t>minimum standard pipe diameter that will do the job.</t>
  </si>
  <si>
    <t>*Standard nominal U.S. pipe sizes in inches:</t>
  </si>
  <si>
    <t>1/8, 1/4, 3/8, 1/2, 3/4, 1, 1 1/4, 1 1/2, 2, 2 1/2, 3, 3 1/2, 4, 5, 6, 8, 10, 12,  14, 16, 18, 20, 24,</t>
  </si>
  <si>
    <t>30, 42, 48, 54, 60</t>
  </si>
  <si>
    <t>Pipe Flow/Friction Factor Calculations III:   ( U.S. units )</t>
  </si>
  <si>
    <t>diameter requirement of 3.4 inches, increasing the assumed pipe diameter to the next standard pipe size</t>
  </si>
  <si>
    <r>
      <t>Inputs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(enter values in the blue boxes)</t>
    </r>
  </si>
  <si>
    <r>
      <t>Calculations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(done by spreadsheet)</t>
    </r>
  </si>
  <si>
    <r>
      <t>1.</t>
    </r>
    <r>
      <rPr>
        <b/>
        <sz val="10"/>
        <rFont val="Arial"/>
        <family val="2"/>
      </rPr>
      <t xml:space="preserve"> Determine Friction Factor, f, assuming completely turbulent flow   {</t>
    </r>
    <r>
      <rPr>
        <b/>
        <sz val="12"/>
        <rFont val="Arial"/>
        <family val="2"/>
      </rPr>
      <t>f = [1.14 + 2 log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2"/>
      </rPr>
      <t>(D/</t>
    </r>
    <r>
      <rPr>
        <b/>
        <sz val="12"/>
        <rFont val="Symbol"/>
        <family val="1"/>
      </rPr>
      <t>e)]</t>
    </r>
    <r>
      <rPr>
        <b/>
        <vertAlign val="superscript"/>
        <sz val="12"/>
        <rFont val="Arial"/>
        <family val="2"/>
      </rPr>
      <t>-2</t>
    </r>
    <r>
      <rPr>
        <b/>
        <sz val="12"/>
        <rFont val="Arial"/>
        <family val="2"/>
      </rPr>
      <t>}</t>
    </r>
  </si>
  <si>
    <r>
      <t>2.</t>
    </r>
    <r>
      <rPr>
        <b/>
        <sz val="10"/>
        <rFont val="Arial"/>
        <family val="2"/>
      </rPr>
      <t xml:space="preserve"> Check on whether the given flow is "completely turbulent flow"</t>
    </r>
  </si>
  <si>
    <r>
      <t>3.</t>
    </r>
    <r>
      <rPr>
        <b/>
        <sz val="10"/>
        <rFont val="Arial"/>
        <family val="2"/>
      </rPr>
      <t xml:space="preserve"> Calculate V and Q, using the final value for f calculated in step 2 in the Darcy Weisbach equation</t>
    </r>
  </si>
  <si>
    <r>
      <t>3.</t>
    </r>
    <r>
      <rPr>
        <b/>
        <sz val="10"/>
        <rFont val="Arial"/>
        <family val="2"/>
      </rPr>
      <t xml:space="preserve"> Calculate h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and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, using the final value for f calculated in step 2</t>
    </r>
  </si>
  <si>
    <r>
      <t>Instructions</t>
    </r>
    <r>
      <rPr>
        <b/>
        <i/>
        <sz val="12"/>
        <rFont val="Arial"/>
        <family val="2"/>
      </rPr>
      <t>:</t>
    </r>
    <r>
      <rPr>
        <i/>
        <sz val="12"/>
        <rFont val="Arial"/>
        <family val="2"/>
      </rPr>
      <t xml:space="preserve">  Enter values in blue boxes.  Spreadsheet calculates values in yellow boxes</t>
    </r>
  </si>
  <si>
    <r>
      <t>Calculation of Fluid Flow Rate, Q, for given frictional head loss, h</t>
    </r>
    <r>
      <rPr>
        <vertAlign val="subscript"/>
        <sz val="14"/>
        <rFont val="Arial"/>
        <family val="2"/>
      </rPr>
      <t>L</t>
    </r>
    <r>
      <rPr>
        <sz val="14"/>
        <rFont val="Arial"/>
        <family val="2"/>
      </rPr>
      <t>, pipe</t>
    </r>
  </si>
  <si>
    <r>
      <t xml:space="preserve">diam., D, pipe length, L, pipe roughness, </t>
    </r>
    <r>
      <rPr>
        <sz val="14"/>
        <rFont val="Symbol"/>
        <family val="1"/>
      </rPr>
      <t>e</t>
    </r>
    <r>
      <rPr>
        <sz val="14"/>
        <rFont val="Arial"/>
        <family val="2"/>
      </rPr>
      <t xml:space="preserve">, and fluid properties, </t>
    </r>
    <r>
      <rPr>
        <sz val="14"/>
        <rFont val="Symbol"/>
        <family val="1"/>
      </rPr>
      <t xml:space="preserve">r </t>
    </r>
    <r>
      <rPr>
        <sz val="14"/>
        <rFont val="Arial"/>
        <family val="2"/>
      </rPr>
      <t xml:space="preserve">&amp; </t>
    </r>
    <r>
      <rPr>
        <sz val="14"/>
        <rFont val="Symbol"/>
        <family val="1"/>
      </rPr>
      <t>m</t>
    </r>
    <r>
      <rPr>
        <sz val="14"/>
        <rFont val="Arial"/>
        <family val="2"/>
      </rPr>
      <t>.</t>
    </r>
  </si>
  <si>
    <r>
      <t>Instructions</t>
    </r>
    <r>
      <rPr>
        <b/>
        <i/>
        <sz val="12"/>
        <rFont val="Arial"/>
        <family val="2"/>
      </rPr>
      <t>:</t>
    </r>
    <r>
      <rPr>
        <i/>
        <sz val="12"/>
        <rFont val="Arial"/>
        <family val="2"/>
      </rPr>
      <t xml:space="preserve">  </t>
    </r>
    <r>
      <rPr>
        <i/>
        <sz val="11"/>
        <rFont val="Arial"/>
        <family val="2"/>
      </rPr>
      <t>Enter values in blue boxes.  Spreadsheet calculates values in yellow boxes</t>
    </r>
  </si>
  <si>
    <t xml:space="preserve">NOTE:  This is an iterative calculation, because an assumed value of Q is used to start the </t>
  </si>
  <si>
    <t xml:space="preserve">calculations.  If the final calculated value of Q is different from the assumed value, then the </t>
  </si>
  <si>
    <t xml:space="preserve">assumed value of Q should be replaced with the calculated value of Q, leading to a new </t>
  </si>
  <si>
    <t xml:space="preserve">calculated value for Q.  This should be repeated as many times as necessary to get the </t>
  </si>
  <si>
    <t>calculated value for Q to be the same as the assumed value.  This iteration typically converges</t>
  </si>
  <si>
    <t>rather rapidly.</t>
  </si>
  <si>
    <t>This spreadsheet shows only the final assumed and calculated values of Q (when they are equal).</t>
  </si>
  <si>
    <t>If the initial assumed value of Q was 1.5 cfs, then subsequent calculated and assumed values</t>
  </si>
  <si>
    <t>for Q, leading to the final solution are as follows:</t>
  </si>
  <si>
    <t>Assumed Q, cfs</t>
  </si>
  <si>
    <t>Calculated Q, cfs</t>
  </si>
  <si>
    <t xml:space="preserve"> (NOTE:  This is an iterative calculation.  An initial assumed value of D will be used.)</t>
  </si>
  <si>
    <r>
      <t>3.</t>
    </r>
    <r>
      <rPr>
        <b/>
        <sz val="10"/>
        <rFont val="Arial"/>
        <family val="2"/>
      </rPr>
      <t xml:space="preserve"> Calculate pipe diameter, D using the final value for f calculated in step 2</t>
    </r>
  </si>
  <si>
    <r>
      <t>Instructions</t>
    </r>
    <r>
      <rPr>
        <b/>
        <i/>
        <sz val="12"/>
        <rFont val="Arial"/>
        <family val="2"/>
      </rPr>
      <t>:</t>
    </r>
    <r>
      <rPr>
        <i/>
        <sz val="12"/>
        <rFont val="Arial"/>
        <family val="2"/>
      </rPr>
      <t xml:space="preserve"> </t>
    </r>
    <r>
      <rPr>
        <i/>
        <sz val="11"/>
        <rFont val="Arial"/>
        <family val="2"/>
      </rPr>
      <t xml:space="preserve"> Enter values in blue boxes.  Spreadsheet calculates values in yellow boxes</t>
    </r>
  </si>
  <si>
    <r>
      <t xml:space="preserve">  Equations:  h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0"/>
      </rPr>
      <t xml:space="preserve">  =  f(L/D)</t>
    </r>
    <r>
      <rPr>
        <b/>
        <sz val="12"/>
        <rFont val="Arial"/>
        <family val="0"/>
      </rPr>
      <t>(V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 xml:space="preserve">/2g)    and  </t>
    </r>
    <r>
      <rPr>
        <b/>
        <sz val="12"/>
        <rFont val="Symbol"/>
        <family val="1"/>
      </rPr>
      <t>D</t>
    </r>
    <r>
      <rPr>
        <b/>
        <sz val="12"/>
        <rFont val="Arial"/>
        <family val="0"/>
      </rPr>
      <t>P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0"/>
      </rPr>
      <t xml:space="preserve">  =  </t>
    </r>
    <r>
      <rPr>
        <b/>
        <sz val="12"/>
        <rFont val="Symbol"/>
        <family val="1"/>
      </rPr>
      <t>r</t>
    </r>
    <r>
      <rPr>
        <b/>
        <sz val="12"/>
        <rFont val="Arial"/>
        <family val="0"/>
      </rPr>
      <t>gh</t>
    </r>
    <r>
      <rPr>
        <b/>
        <vertAlign val="subscript"/>
        <sz val="12"/>
        <rFont val="Arial"/>
        <family val="2"/>
      </rPr>
      <t>L</t>
    </r>
  </si>
  <si>
    <t>Workbook Contents</t>
  </si>
  <si>
    <t>Click on tabs at the bottom of the screen to access the following:</t>
  </si>
  <si>
    <r>
      <rPr>
        <b/>
        <sz val="12"/>
        <rFont val="Arial"/>
        <family val="2"/>
      </rPr>
      <t>Tab 1.</t>
    </r>
    <r>
      <rPr>
        <sz val="12"/>
        <rFont val="Arial"/>
        <family val="2"/>
      </rPr>
      <t xml:space="preserve"> Contents (current tab)</t>
    </r>
  </si>
  <si>
    <r>
      <rPr>
        <b/>
        <sz val="12"/>
        <rFont val="Arial"/>
        <family val="2"/>
      </rPr>
      <t>Tab 2.</t>
    </r>
    <r>
      <rPr>
        <sz val="12"/>
        <rFont val="Arial"/>
        <family val="2"/>
      </rPr>
      <t xml:space="preserve"> Head Loss/Frictional Pressure Drop</t>
    </r>
  </si>
  <si>
    <r>
      <rPr>
        <b/>
        <sz val="12"/>
        <rFont val="Arial"/>
        <family val="2"/>
      </rPr>
      <t>Tab 3.</t>
    </r>
    <r>
      <rPr>
        <sz val="12"/>
        <rFont val="Arial"/>
        <family val="2"/>
      </rPr>
      <t xml:space="preserve"> Pipe Flow Rate</t>
    </r>
  </si>
  <si>
    <r>
      <rPr>
        <b/>
        <sz val="12"/>
        <rFont val="Arial"/>
        <family val="2"/>
      </rPr>
      <t>Tab 4.</t>
    </r>
    <r>
      <rPr>
        <sz val="12"/>
        <rFont val="Arial"/>
        <family val="2"/>
      </rPr>
      <t xml:space="preserve"> Required Diameter</t>
    </r>
  </si>
  <si>
    <t>Why you shouldn’t give copies of this workbook away</t>
  </si>
  <si>
    <t xml:space="preserve">We at EngineeringExcelTemplates.com hope that you find this workbook useful.  If you </t>
  </si>
  <si>
    <t xml:space="preserve">would like us to develop additional useful spreadsheets for you in the future, then encourage </t>
  </si>
  <si>
    <t xml:space="preserve">your friends and colleagues to buy their own copies, rather than allowing them to copy </t>
  </si>
  <si>
    <t xml:space="preserve">the spreadsheet you purchased.  We have deliberately set our prices so low that no one </t>
  </si>
  <si>
    <t xml:space="preserve">can really claim that they can’t afford to pay.  But low prices will work for us—that is, we </t>
  </si>
  <si>
    <t xml:space="preserve">can stay in business—only if we can sell enough copies.  Bottom line: the more you get </t>
  </si>
  <si>
    <t xml:space="preserve">other people to pay for their own copies, the more low-cost useful spreadsheets will be </t>
  </si>
  <si>
    <t>available for you in the future.</t>
  </si>
  <si>
    <t>This workbook is provided "as is", without warranty of any kind, express or</t>
  </si>
  <si>
    <t>implied.</t>
  </si>
  <si>
    <t>Copyright © 2011 Harlan H. Bengtson. All Rights Reserved.</t>
  </si>
  <si>
    <t>Copyright © 2010 Harlan H. Bengtson.  All Rights Reserved.</t>
  </si>
  <si>
    <t>Copyright © 2010 Harlan H. Bengtson. All Rights Reserved.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</si>
</sst>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"/>
    <numFmt numFmtId="172" formatCode="0.0000000"/>
    <numFmt numFmtId="173" formatCode="0.00000000"/>
    <numFmt numFmtId="174" formatCode="0.000000000"/>
    <numFmt numFmtId="175" formatCode="_(* #,##0.0_);_(* \(#,##0.0\);_(* &quot;-&quot;??_);_(@_)"/>
    <numFmt numFmtId="176" formatCode="_(* #,##0_);_(* \(#,##0\);_(* &quot;-&quot;??_);_(@_)"/>
  </numFmts>
  <fonts count="32">
    <font>
      <sz val="10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vertAlign val="subscript"/>
      <sz val="14"/>
      <name val="Arial"/>
      <family val="2"/>
    </font>
    <font>
      <sz val="14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u val="single"/>
      <sz val="14"/>
      <color indexed="12"/>
      <name val="Arial"/>
      <family val="2"/>
    </font>
    <font>
      <sz val="10"/>
      <color indexed="23"/>
      <name val="Verdana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3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 horizontal="center"/>
    </xf>
    <xf numFmtId="176" fontId="18" fillId="0" borderId="0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176" fontId="0" fillId="3" borderId="1" xfId="15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2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4" fillId="0" borderId="0" xfId="0" applyFont="1" applyAlignment="1">
      <alignment/>
    </xf>
    <xf numFmtId="0" fontId="25" fillId="0" borderId="0" xfId="2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/>
    </xf>
    <xf numFmtId="0" fontId="25" fillId="0" borderId="0" xfId="20" applyFont="1" applyBorder="1" applyAlignment="1" applyProtection="1">
      <alignment horizontal="center"/>
      <protection/>
    </xf>
    <xf numFmtId="0" fontId="25" fillId="0" borderId="0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171450</xdr:rowOff>
    </xdr:from>
    <xdr:to>
      <xdr:col>16</xdr:col>
      <xdr:colOff>390525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19150"/>
          <a:ext cx="43910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17</xdr:row>
      <xdr:rowOff>76200</xdr:rowOff>
    </xdr:from>
    <xdr:to>
      <xdr:col>15</xdr:col>
      <xdr:colOff>419100</xdr:colOff>
      <xdr:row>26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524375"/>
          <a:ext cx="29622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2</xdr:row>
      <xdr:rowOff>200025</xdr:rowOff>
    </xdr:from>
    <xdr:to>
      <xdr:col>16</xdr:col>
      <xdr:colOff>447675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62000"/>
          <a:ext cx="42957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19</xdr:row>
      <xdr:rowOff>76200</xdr:rowOff>
    </xdr:from>
    <xdr:to>
      <xdr:col>15</xdr:col>
      <xdr:colOff>114300</xdr:colOff>
      <xdr:row>27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895850"/>
          <a:ext cx="28765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228600</xdr:rowOff>
    </xdr:from>
    <xdr:to>
      <xdr:col>16</xdr:col>
      <xdr:colOff>485775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819150"/>
          <a:ext cx="41338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17</xdr:row>
      <xdr:rowOff>19050</xdr:rowOff>
    </xdr:from>
    <xdr:to>
      <xdr:col>15</xdr:col>
      <xdr:colOff>314325</xdr:colOff>
      <xdr:row>25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4429125"/>
          <a:ext cx="28860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29" sqref="B29"/>
    </sheetView>
  </sheetViews>
  <sheetFormatPr defaultColWidth="9.140625" defaultRowHeight="12.75"/>
  <cols>
    <col min="2" max="2" width="5.421875" style="0" customWidth="1"/>
    <col min="3" max="3" width="5.140625" style="0" customWidth="1"/>
    <col min="5" max="5" width="13.28125" style="0" customWidth="1"/>
    <col min="6" max="6" width="11.57421875" style="0" customWidth="1"/>
    <col min="7" max="7" width="12.00390625" style="0" customWidth="1"/>
    <col min="10" max="10" width="7.7109375" style="0" customWidth="1"/>
  </cols>
  <sheetData>
    <row r="1" ht="18">
      <c r="C1" s="59" t="s">
        <v>91</v>
      </c>
    </row>
    <row r="2" ht="15.75">
      <c r="A2" s="51"/>
    </row>
    <row r="3" ht="15">
      <c r="A3" s="48" t="s">
        <v>92</v>
      </c>
    </row>
    <row r="4" ht="15">
      <c r="A4" s="48"/>
    </row>
    <row r="5" spans="1:2" ht="15.75">
      <c r="A5" s="48"/>
      <c r="B5" s="48" t="s">
        <v>93</v>
      </c>
    </row>
    <row r="6" ht="15">
      <c r="A6" s="48"/>
    </row>
    <row r="7" spans="1:2" ht="15.75">
      <c r="A7" s="48"/>
      <c r="B7" s="48" t="s">
        <v>94</v>
      </c>
    </row>
    <row r="8" spans="1:2" ht="15">
      <c r="A8" s="48"/>
      <c r="B8" s="48"/>
    </row>
    <row r="9" spans="1:2" ht="15.75">
      <c r="A9" s="48"/>
      <c r="B9" s="48" t="s">
        <v>95</v>
      </c>
    </row>
    <row r="10" spans="1:2" ht="15">
      <c r="A10" s="48"/>
      <c r="B10" s="48"/>
    </row>
    <row r="11" spans="1:2" ht="15.75">
      <c r="A11" s="48"/>
      <c r="B11" s="48" t="s">
        <v>96</v>
      </c>
    </row>
    <row r="12" spans="1:2" ht="15">
      <c r="A12" s="48"/>
      <c r="B12" s="48"/>
    </row>
    <row r="13" spans="1:2" ht="15">
      <c r="A13" s="48"/>
      <c r="B13" s="48"/>
    </row>
    <row r="14" spans="1:2" ht="15.75">
      <c r="A14" s="63" t="s">
        <v>97</v>
      </c>
      <c r="B14" s="60"/>
    </row>
    <row r="15" spans="1:2" ht="21.75" customHeight="1">
      <c r="A15" s="64" t="s">
        <v>98</v>
      </c>
      <c r="B15" s="60"/>
    </row>
    <row r="16" spans="1:2" ht="15">
      <c r="A16" s="64" t="s">
        <v>99</v>
      </c>
      <c r="B16" s="60"/>
    </row>
    <row r="17" spans="1:2" ht="15">
      <c r="A17" s="64" t="s">
        <v>100</v>
      </c>
      <c r="B17" s="60"/>
    </row>
    <row r="18" spans="1:2" ht="15">
      <c r="A18" s="64" t="s">
        <v>101</v>
      </c>
      <c r="B18" s="60"/>
    </row>
    <row r="19" spans="1:2" ht="15">
      <c r="A19" s="64" t="s">
        <v>102</v>
      </c>
      <c r="B19" s="60"/>
    </row>
    <row r="20" spans="1:2" ht="15">
      <c r="A20" s="64" t="s">
        <v>103</v>
      </c>
      <c r="B20" s="60"/>
    </row>
    <row r="21" spans="1:2" ht="15">
      <c r="A21" s="64" t="s">
        <v>104</v>
      </c>
      <c r="B21" s="60"/>
    </row>
    <row r="22" spans="1:2" ht="15">
      <c r="A22" s="64" t="s">
        <v>105</v>
      </c>
      <c r="B22" s="60"/>
    </row>
    <row r="23" spans="1:2" ht="15.75">
      <c r="A23" s="65"/>
      <c r="B23" s="60"/>
    </row>
    <row r="25" ht="15.75">
      <c r="A25" s="51" t="s">
        <v>106</v>
      </c>
    </row>
    <row r="26" ht="15.75">
      <c r="A26" s="65" t="s">
        <v>107</v>
      </c>
    </row>
    <row r="27" ht="12.75">
      <c r="A27" s="61"/>
    </row>
    <row r="28" ht="12.75">
      <c r="A28" s="61"/>
    </row>
    <row r="29" spans="1:2" ht="12.75">
      <c r="A29" s="60"/>
      <c r="B29" s="62" t="s">
        <v>108</v>
      </c>
    </row>
    <row r="30" ht="15">
      <c r="A30" s="48"/>
    </row>
    <row r="31" spans="2:9" ht="23.25">
      <c r="B31" s="7"/>
      <c r="C31" s="7"/>
      <c r="D31" s="7"/>
      <c r="E31" s="5"/>
      <c r="F31" s="5"/>
      <c r="G31" s="14"/>
      <c r="H31" s="7"/>
      <c r="I31" s="7"/>
    </row>
    <row r="32" spans="1:9" ht="23.25">
      <c r="A32" s="1"/>
      <c r="B32" s="23"/>
      <c r="C32" s="14"/>
      <c r="D32" s="14"/>
      <c r="E32" s="5"/>
      <c r="F32" s="5"/>
      <c r="G32" s="14"/>
      <c r="H32" s="7"/>
      <c r="I32" s="7"/>
    </row>
    <row r="33" spans="2:9" ht="18">
      <c r="B33" s="7"/>
      <c r="C33" s="7"/>
      <c r="D33" s="66"/>
      <c r="E33" s="66"/>
      <c r="F33" s="66"/>
      <c r="G33" s="66"/>
      <c r="H33" s="66"/>
      <c r="I33" s="7"/>
    </row>
    <row r="34" spans="1:9" ht="23.25">
      <c r="A34" s="1"/>
      <c r="B34" s="7"/>
      <c r="C34" s="7"/>
      <c r="D34" s="7"/>
      <c r="E34" s="7"/>
      <c r="F34" s="7"/>
      <c r="G34" s="7"/>
      <c r="H34" s="7"/>
      <c r="I34" s="14"/>
    </row>
  </sheetData>
  <mergeCells count="1">
    <mergeCell ref="D33:H33"/>
  </mergeCells>
  <printOptions/>
  <pageMargins left="0.75" right="0.6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="90" zoomScaleNormal="90" workbookViewId="0" topLeftCell="A1">
      <selection activeCell="B46" sqref="B46"/>
    </sheetView>
  </sheetViews>
  <sheetFormatPr defaultColWidth="9.140625" defaultRowHeight="12.75"/>
  <cols>
    <col min="1" max="1" width="11.8515625" style="0" customWidth="1"/>
    <col min="2" max="2" width="12.140625" style="0" customWidth="1"/>
    <col min="3" max="3" width="11.57421875" style="0" customWidth="1"/>
    <col min="4" max="4" width="8.421875" style="0" customWidth="1"/>
    <col min="5" max="5" width="5.8515625" style="0" customWidth="1"/>
    <col min="6" max="6" width="11.28125" style="0" customWidth="1"/>
    <col min="7" max="7" width="11.7109375" style="0" customWidth="1"/>
    <col min="8" max="8" width="10.8515625" style="0" customWidth="1"/>
    <col min="9" max="9" width="7.28125" style="0" customWidth="1"/>
    <col min="10" max="10" width="4.7109375" style="0" customWidth="1"/>
    <col min="12" max="12" width="6.140625" style="0" customWidth="1"/>
    <col min="14" max="14" width="13.28125" style="0" customWidth="1"/>
    <col min="15" max="15" width="12.8515625" style="0" customWidth="1"/>
    <col min="16" max="16" width="9.57421875" style="0" customWidth="1"/>
    <col min="17" max="17" width="6.00390625" style="0" customWidth="1"/>
    <col min="19" max="19" width="15.57421875" style="0" customWidth="1"/>
    <col min="20" max="20" width="13.421875" style="0" customWidth="1"/>
    <col min="21" max="21" width="6.140625" style="0" customWidth="1"/>
  </cols>
  <sheetData>
    <row r="1" spans="1:24" ht="25.5" customHeight="1">
      <c r="A1" s="19" t="s">
        <v>18</v>
      </c>
      <c r="J1" s="3"/>
      <c r="U1" s="10"/>
      <c r="V1" s="7"/>
      <c r="W1" s="7"/>
      <c r="X1" s="7"/>
    </row>
    <row r="2" spans="1:24" ht="25.5" customHeight="1">
      <c r="A2" s="1" t="s">
        <v>20</v>
      </c>
      <c r="L2" s="1" t="s">
        <v>35</v>
      </c>
      <c r="U2" s="7"/>
      <c r="V2" s="7"/>
      <c r="W2" s="7"/>
      <c r="X2" s="7"/>
    </row>
    <row r="3" spans="1:24" ht="25.5" customHeight="1">
      <c r="A3" s="1" t="s">
        <v>6</v>
      </c>
      <c r="U3" s="7"/>
      <c r="V3" s="7"/>
      <c r="W3" s="7"/>
      <c r="X3" s="7"/>
    </row>
    <row r="4" spans="1:24" ht="25.5" customHeight="1">
      <c r="A4" s="1" t="s">
        <v>7</v>
      </c>
      <c r="U4" s="7"/>
      <c r="V4" s="7"/>
      <c r="W4" s="7"/>
      <c r="X4" s="7"/>
    </row>
    <row r="5" spans="21:24" ht="18" customHeight="1">
      <c r="U5" s="7"/>
      <c r="V5" s="7"/>
      <c r="W5" s="7"/>
      <c r="X5" s="7"/>
    </row>
    <row r="6" spans="1:24" ht="23.25" customHeight="1">
      <c r="A6" s="53" t="s">
        <v>72</v>
      </c>
      <c r="B6" s="54"/>
      <c r="C6" s="54"/>
      <c r="D6" s="54"/>
      <c r="E6" s="54"/>
      <c r="F6" s="54"/>
      <c r="G6" s="54"/>
      <c r="H6" s="54"/>
      <c r="I6" s="55"/>
      <c r="U6" s="7"/>
      <c r="V6" s="7"/>
      <c r="W6" s="7"/>
      <c r="X6" s="7"/>
    </row>
    <row r="7" spans="21:24" ht="18.75" customHeight="1">
      <c r="U7" s="7"/>
      <c r="V7" s="7"/>
      <c r="W7" s="7"/>
      <c r="X7" s="7"/>
    </row>
    <row r="8" spans="1:24" ht="19.5" customHeight="1">
      <c r="A8" s="51" t="s">
        <v>68</v>
      </c>
      <c r="U8" s="5"/>
      <c r="V8" s="7"/>
      <c r="W8" s="7"/>
      <c r="X8" s="7"/>
    </row>
    <row r="9" spans="21:24" ht="13.5" customHeight="1">
      <c r="U9" s="5"/>
      <c r="V9" s="7"/>
      <c r="W9" s="7"/>
      <c r="X9" s="7"/>
    </row>
    <row r="10" spans="1:24" ht="21" customHeight="1">
      <c r="A10" s="2" t="s">
        <v>66</v>
      </c>
      <c r="F10" s="2" t="s">
        <v>67</v>
      </c>
      <c r="U10" s="5"/>
      <c r="V10" s="7"/>
      <c r="W10" s="7"/>
      <c r="X10" s="7"/>
    </row>
    <row r="11" spans="21:24" ht="13.5" customHeight="1" thickBot="1">
      <c r="U11" s="5"/>
      <c r="V11" s="7"/>
      <c r="W11" s="7"/>
      <c r="X11" s="7"/>
    </row>
    <row r="12" spans="1:24" ht="23.25" customHeight="1" thickBot="1">
      <c r="A12" t="s">
        <v>21</v>
      </c>
      <c r="C12" s="37">
        <v>6</v>
      </c>
      <c r="D12" s="3" t="s">
        <v>9</v>
      </c>
      <c r="F12" t="s">
        <v>27</v>
      </c>
      <c r="H12" s="39">
        <f>C12/12</f>
        <v>0.5</v>
      </c>
      <c r="I12" s="3" t="s">
        <v>2</v>
      </c>
      <c r="U12" s="7"/>
      <c r="V12" s="7"/>
      <c r="W12" s="7"/>
      <c r="X12" s="7"/>
    </row>
    <row r="13" spans="3:24" ht="16.5" customHeight="1" thickBot="1">
      <c r="C13" s="3"/>
      <c r="D13" s="3"/>
      <c r="U13" s="5"/>
      <c r="V13" s="7"/>
      <c r="W13" s="7"/>
      <c r="X13" s="7"/>
    </row>
    <row r="14" spans="1:24" ht="23.25" customHeight="1" thickBot="1">
      <c r="A14" t="s">
        <v>22</v>
      </c>
      <c r="C14" s="37">
        <f>500/1000000</f>
        <v>0.0005</v>
      </c>
      <c r="D14" s="3" t="s">
        <v>2</v>
      </c>
      <c r="F14" t="s">
        <v>28</v>
      </c>
      <c r="H14" s="40">
        <f>(1.14+(2*LOG10(H12/C14)))^-2</f>
        <v>0.01961568941302011</v>
      </c>
      <c r="I14" s="3"/>
      <c r="U14" s="5"/>
      <c r="V14" s="7"/>
      <c r="W14" s="7"/>
      <c r="X14" s="7"/>
    </row>
    <row r="15" spans="3:24" ht="17.25" customHeight="1" thickBot="1">
      <c r="C15" s="3"/>
      <c r="D15" s="3"/>
      <c r="H15" s="3"/>
      <c r="I15" s="3"/>
      <c r="U15" s="5"/>
      <c r="V15" s="7"/>
      <c r="W15" s="7"/>
      <c r="X15" s="7"/>
    </row>
    <row r="16" spans="1:24" ht="23.25" customHeight="1" thickBot="1">
      <c r="A16" t="s">
        <v>23</v>
      </c>
      <c r="C16" s="37">
        <v>100</v>
      </c>
      <c r="D16" s="3" t="s">
        <v>2</v>
      </c>
      <c r="F16" t="s">
        <v>29</v>
      </c>
      <c r="H16" s="39">
        <f>(PI()*(H12)^2)/4</f>
        <v>0.19634954084936207</v>
      </c>
      <c r="I16" s="3" t="s">
        <v>3</v>
      </c>
      <c r="M16" s="1" t="s">
        <v>36</v>
      </c>
      <c r="U16" s="5"/>
      <c r="V16" s="7"/>
      <c r="W16" s="7"/>
      <c r="X16" s="7"/>
    </row>
    <row r="17" spans="3:24" ht="17.25" customHeight="1" thickBot="1">
      <c r="C17" s="3"/>
      <c r="D17" s="3"/>
      <c r="H17" s="3"/>
      <c r="I17" s="3"/>
      <c r="U17" s="5"/>
      <c r="V17" s="7"/>
      <c r="W17" s="7"/>
      <c r="X17" s="7"/>
    </row>
    <row r="18" spans="1:24" ht="23.25" customHeight="1" thickBot="1">
      <c r="A18" t="s">
        <v>24</v>
      </c>
      <c r="C18" s="38">
        <v>0.6</v>
      </c>
      <c r="D18" s="3" t="s">
        <v>4</v>
      </c>
      <c r="F18" t="s">
        <v>30</v>
      </c>
      <c r="H18" s="41">
        <f>C18/H16</f>
        <v>3.0557749073643903</v>
      </c>
      <c r="I18" s="3" t="s">
        <v>5</v>
      </c>
      <c r="U18" s="5"/>
      <c r="V18" s="7"/>
      <c r="W18" s="7"/>
      <c r="X18" s="7"/>
    </row>
    <row r="19" spans="21:24" ht="16.5" customHeight="1" thickBot="1">
      <c r="U19" s="7"/>
      <c r="V19" s="7"/>
      <c r="W19" s="7"/>
      <c r="X19" s="7"/>
    </row>
    <row r="20" spans="1:24" ht="23.25" customHeight="1" thickBot="1">
      <c r="A20" t="s">
        <v>25</v>
      </c>
      <c r="C20" s="37">
        <v>1.94</v>
      </c>
      <c r="D20" s="3" t="s">
        <v>8</v>
      </c>
      <c r="F20" t="s">
        <v>31</v>
      </c>
      <c r="H20" s="42">
        <f>H12*H18*C20/C22</f>
        <v>108575.15238620726</v>
      </c>
      <c r="U20" s="10"/>
      <c r="V20" s="7"/>
      <c r="W20" s="7"/>
      <c r="X20" s="7"/>
    </row>
    <row r="21" spans="3:24" ht="16.5" customHeight="1" thickBot="1">
      <c r="C21" s="3"/>
      <c r="D21" s="3"/>
      <c r="U21" s="7"/>
      <c r="V21" s="7"/>
      <c r="W21" s="7"/>
      <c r="X21" s="7"/>
    </row>
    <row r="22" spans="1:24" ht="23.25" customHeight="1" thickBot="1">
      <c r="A22" t="s">
        <v>26</v>
      </c>
      <c r="C22" s="37">
        <f>2.73/100000</f>
        <v>2.73E-05</v>
      </c>
      <c r="D22" s="3" t="s">
        <v>10</v>
      </c>
      <c r="K22" s="36"/>
      <c r="U22" s="7"/>
      <c r="V22" s="7"/>
      <c r="W22" s="7"/>
      <c r="X22" s="7"/>
    </row>
    <row r="23" spans="21:24" ht="24.75" customHeight="1">
      <c r="U23" s="7"/>
      <c r="V23" s="7"/>
      <c r="W23" s="7"/>
      <c r="X23" s="7"/>
    </row>
    <row r="24" spans="1:24" ht="24.75" customHeight="1">
      <c r="A24" s="51" t="s">
        <v>69</v>
      </c>
      <c r="U24" s="7"/>
      <c r="V24" s="7"/>
      <c r="W24" s="7"/>
      <c r="X24" s="7"/>
    </row>
    <row r="25" spans="1:24" ht="19.5" customHeight="1">
      <c r="A25" t="s">
        <v>11</v>
      </c>
      <c r="U25" s="7"/>
      <c r="V25" s="7"/>
      <c r="W25" s="7"/>
      <c r="X25" s="7"/>
    </row>
    <row r="26" spans="1:24" ht="21" customHeight="1">
      <c r="A26" s="21" t="s">
        <v>14</v>
      </c>
      <c r="U26" s="7"/>
      <c r="V26" s="7"/>
      <c r="W26" s="7"/>
      <c r="X26" s="7"/>
    </row>
    <row r="27" spans="21:24" ht="19.5" customHeight="1" thickBot="1">
      <c r="U27" s="5"/>
      <c r="V27" s="7"/>
      <c r="W27" s="7"/>
      <c r="X27" s="7"/>
    </row>
    <row r="28" spans="1:24" ht="22.5" customHeight="1" thickBot="1">
      <c r="A28" t="s">
        <v>19</v>
      </c>
      <c r="E28" s="43" t="s">
        <v>32</v>
      </c>
      <c r="F28" s="39">
        <f>(-2*LOG10(((C$14/H$12)/3.7)+(2.51/(H$20*(H$14^0.5)))))^-2</f>
        <v>0.02212871215111516</v>
      </c>
      <c r="U28" s="5"/>
      <c r="V28" s="7"/>
      <c r="W28" s="7"/>
      <c r="X28" s="7"/>
    </row>
    <row r="29" spans="21:24" ht="17.25" customHeight="1" thickBot="1">
      <c r="U29" s="5"/>
      <c r="V29" s="7"/>
      <c r="W29" s="7"/>
      <c r="X29" s="7"/>
    </row>
    <row r="30" spans="1:24" ht="22.5" customHeight="1" thickBot="1">
      <c r="A30" t="s">
        <v>12</v>
      </c>
      <c r="E30" s="43" t="s">
        <v>32</v>
      </c>
      <c r="F30" s="39">
        <f>(-2*LOG10(((C$14/H$12)/3.7)+(2.51/(H$20*(F28^0.5)))))^-2</f>
        <v>0.022001015674205572</v>
      </c>
      <c r="U30" s="5"/>
      <c r="V30" s="7"/>
      <c r="W30" s="7"/>
      <c r="X30" s="7"/>
    </row>
    <row r="31" spans="21:24" ht="17.25" customHeight="1" thickBot="1">
      <c r="U31" s="7"/>
      <c r="V31" s="7"/>
      <c r="W31" s="7"/>
      <c r="X31" s="7"/>
    </row>
    <row r="32" spans="1:24" ht="22.5" customHeight="1" thickBot="1">
      <c r="A32" t="s">
        <v>13</v>
      </c>
      <c r="E32" s="43" t="s">
        <v>32</v>
      </c>
      <c r="F32" s="39">
        <f>(-2*LOG10(((C$14/H$12)/3.7)+(2.51/(H$20*(F30^0.5)))))^-2</f>
        <v>0.022007011259817258</v>
      </c>
      <c r="U32" s="5"/>
      <c r="V32" s="7"/>
      <c r="W32" s="7"/>
      <c r="X32" s="7"/>
    </row>
    <row r="33" spans="12:24" ht="23.25">
      <c r="L33" s="1"/>
      <c r="U33" s="5"/>
      <c r="V33" s="7"/>
      <c r="W33" s="7"/>
      <c r="X33" s="7"/>
    </row>
    <row r="34" spans="1:24" ht="23.25">
      <c r="A34" s="51" t="s">
        <v>71</v>
      </c>
      <c r="U34" s="5"/>
      <c r="V34" s="7"/>
      <c r="W34" s="7"/>
      <c r="X34" s="7"/>
    </row>
    <row r="35" spans="1:24" ht="27.75" customHeight="1">
      <c r="A35" s="21" t="s">
        <v>90</v>
      </c>
      <c r="U35" s="5"/>
      <c r="V35" s="7"/>
      <c r="W35" s="7"/>
      <c r="X35" s="7"/>
    </row>
    <row r="36" spans="21:24" ht="19.5" customHeight="1" thickBot="1">
      <c r="U36" s="5"/>
      <c r="V36" s="7"/>
      <c r="W36" s="7"/>
      <c r="X36" s="7"/>
    </row>
    <row r="37" spans="1:24" ht="24" thickBot="1">
      <c r="A37" t="s">
        <v>33</v>
      </c>
      <c r="C37" s="44">
        <f>F32*(C16/H12)*((H18^2)/(2*32.17))</f>
        <v>0.6387820818215059</v>
      </c>
      <c r="D37" s="3" t="s">
        <v>2</v>
      </c>
      <c r="U37" s="5"/>
      <c r="V37" s="7"/>
      <c r="W37" s="7"/>
      <c r="X37" s="7"/>
    </row>
    <row r="38" spans="21:24" ht="16.5" customHeight="1">
      <c r="U38" s="7"/>
      <c r="V38" s="7"/>
      <c r="W38" s="7"/>
      <c r="X38" s="7"/>
    </row>
    <row r="39" spans="1:24" ht="18" customHeight="1" thickBot="1">
      <c r="A39" t="s">
        <v>15</v>
      </c>
      <c r="U39" s="7"/>
      <c r="V39" s="7"/>
      <c r="W39" s="7"/>
      <c r="X39" s="7"/>
    </row>
    <row r="40" spans="1:24" ht="18.75" customHeight="1" thickBot="1">
      <c r="A40" t="s">
        <v>34</v>
      </c>
      <c r="C40" s="45">
        <f>C20*32.17*C37</f>
        <v>39.86626197006382</v>
      </c>
      <c r="D40" s="3" t="s">
        <v>16</v>
      </c>
      <c r="U40" s="10"/>
      <c r="V40" s="7"/>
      <c r="W40" s="7"/>
      <c r="X40" s="7"/>
    </row>
    <row r="41" spans="21:24" ht="16.5" customHeight="1">
      <c r="U41" s="7"/>
      <c r="V41" s="7"/>
      <c r="W41" s="7"/>
      <c r="X41" s="7"/>
    </row>
    <row r="42" spans="1:24" ht="18" customHeight="1" thickBot="1">
      <c r="A42" t="s">
        <v>15</v>
      </c>
      <c r="U42" s="7"/>
      <c r="V42" s="7"/>
      <c r="W42" s="7"/>
      <c r="X42" s="7"/>
    </row>
    <row r="43" spans="1:24" ht="19.5" customHeight="1" thickBot="1">
      <c r="A43" t="s">
        <v>34</v>
      </c>
      <c r="C43" s="44">
        <f>C40/144</f>
        <v>0.27684904145877653</v>
      </c>
      <c r="D43" s="3" t="s">
        <v>17</v>
      </c>
      <c r="L43" s="10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2:24" ht="18">
      <c r="L44" s="10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2:24" ht="23.25">
      <c r="L45" s="10"/>
      <c r="M45" s="12"/>
      <c r="N45" s="13"/>
      <c r="O45" s="13"/>
      <c r="P45" s="13"/>
      <c r="Q45" s="13"/>
      <c r="R45" s="12"/>
      <c r="S45" s="13"/>
      <c r="T45" s="7"/>
      <c r="U45" s="7"/>
      <c r="V45" s="7"/>
      <c r="W45" s="7"/>
      <c r="X45" s="7"/>
    </row>
    <row r="46" spans="2:24" ht="18">
      <c r="B46" s="58" t="s">
        <v>109</v>
      </c>
      <c r="L46" s="9"/>
      <c r="M46" s="10"/>
      <c r="N46" s="10"/>
      <c r="O46" s="10"/>
      <c r="P46" s="10"/>
      <c r="Q46" s="10"/>
      <c r="R46" s="10"/>
      <c r="S46" s="10"/>
      <c r="T46" s="10"/>
      <c r="U46" s="10"/>
      <c r="V46" s="7"/>
      <c r="W46" s="7"/>
      <c r="X46" s="7"/>
    </row>
    <row r="47" spans="12:24" ht="20.25" customHeight="1">
      <c r="L47" s="10"/>
      <c r="M47" s="1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2:24" ht="18">
      <c r="L48" s="10"/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2:24" ht="18">
      <c r="L49" s="10"/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2:24" ht="18">
      <c r="L50" s="10"/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2:24" ht="18">
      <c r="L51" s="1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2:24" ht="18">
      <c r="L52" s="10"/>
      <c r="M52" s="2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23.25" customHeight="1">
      <c r="B53" s="7"/>
      <c r="C53" s="7"/>
      <c r="D53" s="7"/>
      <c r="E53" s="5"/>
      <c r="F53" s="5"/>
      <c r="G53" s="14"/>
      <c r="L53" s="10"/>
      <c r="M53" s="2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9.5" customHeight="1">
      <c r="B54" s="23"/>
      <c r="C54" s="14"/>
      <c r="D54" s="14"/>
      <c r="E54" s="5"/>
      <c r="F54" s="5"/>
      <c r="G54" s="14"/>
      <c r="L54" s="10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23.25">
      <c r="B55" s="7"/>
      <c r="C55" s="57"/>
      <c r="D55" s="7"/>
      <c r="E55" s="5"/>
      <c r="F55" s="5"/>
      <c r="G55" s="7"/>
      <c r="L55" s="10"/>
      <c r="M55" s="25"/>
      <c r="N55" s="7"/>
      <c r="O55" s="7"/>
      <c r="P55" s="7"/>
      <c r="Q55" s="7"/>
      <c r="R55" s="25"/>
      <c r="S55" s="7"/>
      <c r="T55" s="7"/>
      <c r="U55" s="7"/>
      <c r="V55" s="7"/>
      <c r="W55" s="7"/>
      <c r="X55" s="7"/>
    </row>
    <row r="56" spans="2:24" ht="35.25" customHeight="1">
      <c r="B56" s="7"/>
      <c r="C56" s="7"/>
      <c r="D56" s="7"/>
      <c r="E56" s="7"/>
      <c r="F56" s="7"/>
      <c r="G56" s="7"/>
      <c r="L56" s="10"/>
      <c r="M56" s="26"/>
      <c r="N56" s="26"/>
      <c r="O56" s="27"/>
      <c r="P56" s="27"/>
      <c r="Q56" s="26"/>
      <c r="R56" s="26"/>
      <c r="S56" s="26"/>
      <c r="T56" s="28"/>
      <c r="U56" s="27"/>
      <c r="V56" s="7"/>
      <c r="W56" s="7"/>
      <c r="X56" s="7"/>
    </row>
    <row r="57" spans="12:24" ht="18">
      <c r="L57" s="10"/>
      <c r="M57" s="26"/>
      <c r="N57" s="26"/>
      <c r="O57" s="27"/>
      <c r="P57" s="27"/>
      <c r="Q57" s="26"/>
      <c r="R57" s="26"/>
      <c r="S57" s="26"/>
      <c r="T57" s="26"/>
      <c r="U57" s="26"/>
      <c r="V57" s="7"/>
      <c r="W57" s="7"/>
      <c r="X57" s="7"/>
    </row>
    <row r="58" spans="12:24" ht="18">
      <c r="L58" s="10"/>
      <c r="M58" s="26"/>
      <c r="N58" s="26"/>
      <c r="O58" s="27"/>
      <c r="P58" s="27"/>
      <c r="Q58" s="26"/>
      <c r="R58" s="26"/>
      <c r="S58" s="26"/>
      <c r="T58" s="29"/>
      <c r="U58" s="27"/>
      <c r="V58" s="7"/>
      <c r="W58" s="7"/>
      <c r="X58" s="7"/>
    </row>
    <row r="59" spans="12:24" ht="18">
      <c r="L59" s="10"/>
      <c r="M59" s="26"/>
      <c r="N59" s="26"/>
      <c r="O59" s="27"/>
      <c r="P59" s="27"/>
      <c r="Q59" s="26"/>
      <c r="R59" s="26"/>
      <c r="S59" s="26"/>
      <c r="T59" s="27"/>
      <c r="U59" s="27"/>
      <c r="V59" s="7"/>
      <c r="W59" s="7"/>
      <c r="X59" s="7"/>
    </row>
    <row r="60" spans="12:24" ht="18">
      <c r="L60" s="10"/>
      <c r="M60" s="26"/>
      <c r="N60" s="26"/>
      <c r="O60" s="27"/>
      <c r="P60" s="27"/>
      <c r="Q60" s="26"/>
      <c r="R60" s="26"/>
      <c r="S60" s="26"/>
      <c r="T60" s="28"/>
      <c r="U60" s="27"/>
      <c r="V60" s="7"/>
      <c r="W60" s="7"/>
      <c r="X60" s="7"/>
    </row>
    <row r="61" spans="12:24" ht="18">
      <c r="L61" s="10"/>
      <c r="M61" s="26"/>
      <c r="N61" s="26"/>
      <c r="O61" s="27"/>
      <c r="P61" s="27"/>
      <c r="Q61" s="26"/>
      <c r="R61" s="26"/>
      <c r="S61" s="26"/>
      <c r="T61" s="27"/>
      <c r="U61" s="27"/>
      <c r="V61" s="7"/>
      <c r="W61" s="7"/>
      <c r="X61" s="7"/>
    </row>
    <row r="62" spans="12:24" ht="18">
      <c r="L62" s="10"/>
      <c r="M62" s="26"/>
      <c r="N62" s="26"/>
      <c r="O62" s="30"/>
      <c r="P62" s="27"/>
      <c r="Q62" s="26"/>
      <c r="R62" s="26"/>
      <c r="S62" s="26"/>
      <c r="T62" s="31"/>
      <c r="U62" s="27"/>
      <c r="V62" s="7"/>
      <c r="W62" s="7"/>
      <c r="X62" s="7"/>
    </row>
    <row r="63" spans="12:24" ht="18">
      <c r="L63" s="10"/>
      <c r="M63" s="26"/>
      <c r="N63" s="26"/>
      <c r="O63" s="26"/>
      <c r="P63" s="26"/>
      <c r="Q63" s="26"/>
      <c r="R63" s="26"/>
      <c r="S63" s="26"/>
      <c r="T63" s="26"/>
      <c r="U63" s="7"/>
      <c r="V63" s="7"/>
      <c r="W63" s="7"/>
      <c r="X63" s="7"/>
    </row>
    <row r="64" spans="12:24" ht="18">
      <c r="L64" s="10"/>
      <c r="M64" s="26"/>
      <c r="N64" s="26"/>
      <c r="O64" s="27"/>
      <c r="P64" s="27"/>
      <c r="Q64" s="26"/>
      <c r="R64" s="26"/>
      <c r="S64" s="26"/>
      <c r="T64" s="32"/>
      <c r="U64" s="10"/>
      <c r="V64" s="7"/>
      <c r="W64" s="7"/>
      <c r="X64" s="7"/>
    </row>
    <row r="65" spans="12:24" ht="18">
      <c r="L65" s="10"/>
      <c r="M65" s="26"/>
      <c r="N65" s="26"/>
      <c r="O65" s="27"/>
      <c r="P65" s="27"/>
      <c r="Q65" s="26"/>
      <c r="R65" s="26"/>
      <c r="S65" s="26"/>
      <c r="T65" s="26"/>
      <c r="U65" s="7"/>
      <c r="V65" s="7"/>
      <c r="W65" s="7"/>
      <c r="X65" s="7"/>
    </row>
    <row r="66" spans="12:24" ht="18">
      <c r="L66" s="10"/>
      <c r="M66" s="26"/>
      <c r="N66" s="26"/>
      <c r="O66" s="27"/>
      <c r="P66" s="27"/>
      <c r="Q66" s="26"/>
      <c r="R66" s="26"/>
      <c r="S66" s="26"/>
      <c r="T66" s="26"/>
      <c r="U66" s="7"/>
      <c r="V66" s="7"/>
      <c r="W66" s="7"/>
      <c r="X66" s="7"/>
    </row>
    <row r="67" spans="12:24" ht="22.5" customHeight="1">
      <c r="L67" s="10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2:24" ht="18">
      <c r="L68" s="10"/>
      <c r="M68" s="2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2:24" ht="24" customHeight="1">
      <c r="L69" s="10"/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2:24" ht="24" customHeight="1">
      <c r="L70" s="10"/>
      <c r="M70" s="3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2:24" ht="18.75" customHeight="1">
      <c r="L71" s="10"/>
      <c r="M71" s="7"/>
      <c r="N71" s="7"/>
      <c r="O71" s="7"/>
      <c r="P71" s="7"/>
      <c r="Q71" s="7"/>
      <c r="R71" s="7"/>
      <c r="S71" s="7"/>
      <c r="T71" s="7"/>
      <c r="U71" s="5"/>
      <c r="V71" s="7"/>
      <c r="W71" s="7"/>
      <c r="X71" s="7"/>
    </row>
    <row r="72" spans="12:24" ht="22.5" customHeight="1">
      <c r="L72" s="10"/>
      <c r="M72" s="26"/>
      <c r="N72" s="26"/>
      <c r="O72" s="26"/>
      <c r="P72" s="26"/>
      <c r="Q72" s="27"/>
      <c r="R72" s="28"/>
      <c r="S72" s="7"/>
      <c r="T72" s="7"/>
      <c r="U72" s="5"/>
      <c r="V72" s="7"/>
      <c r="W72" s="7"/>
      <c r="X72" s="7"/>
    </row>
    <row r="73" spans="12:24" ht="19.5" customHeight="1">
      <c r="L73" s="10"/>
      <c r="M73" s="26"/>
      <c r="N73" s="26"/>
      <c r="O73" s="26"/>
      <c r="P73" s="26"/>
      <c r="Q73" s="26"/>
      <c r="R73" s="26"/>
      <c r="S73" s="7"/>
      <c r="T73" s="7"/>
      <c r="U73" s="5"/>
      <c r="V73" s="7"/>
      <c r="W73" s="7"/>
      <c r="X73" s="7"/>
    </row>
    <row r="74" spans="12:24" ht="21" customHeight="1">
      <c r="L74" s="10"/>
      <c r="M74" s="26"/>
      <c r="N74" s="26"/>
      <c r="O74" s="26"/>
      <c r="P74" s="26"/>
      <c r="Q74" s="27"/>
      <c r="R74" s="28"/>
      <c r="S74" s="7"/>
      <c r="T74" s="7"/>
      <c r="U74" s="5"/>
      <c r="V74" s="7"/>
      <c r="W74" s="7"/>
      <c r="X74" s="7"/>
    </row>
    <row r="75" spans="12:24" ht="18">
      <c r="L75" s="10"/>
      <c r="M75" s="26"/>
      <c r="N75" s="26"/>
      <c r="O75" s="26"/>
      <c r="P75" s="26"/>
      <c r="Q75" s="26"/>
      <c r="R75" s="26"/>
      <c r="S75" s="7"/>
      <c r="T75" s="7"/>
      <c r="U75" s="7"/>
      <c r="V75" s="7"/>
      <c r="W75" s="7"/>
      <c r="X75" s="7"/>
    </row>
    <row r="76" spans="12:24" ht="21" customHeight="1">
      <c r="L76" s="10"/>
      <c r="M76" s="26"/>
      <c r="N76" s="26"/>
      <c r="O76" s="26"/>
      <c r="P76" s="26"/>
      <c r="Q76" s="27"/>
      <c r="R76" s="28"/>
      <c r="S76" s="12"/>
      <c r="T76" s="5"/>
      <c r="U76" s="5"/>
      <c r="V76" s="7"/>
      <c r="W76" s="7"/>
      <c r="X76" s="7"/>
    </row>
    <row r="77" spans="12:24" ht="19.5" customHeight="1">
      <c r="L77" s="10"/>
      <c r="M77" s="34"/>
      <c r="N77" s="7"/>
      <c r="O77" s="7"/>
      <c r="P77" s="7"/>
      <c r="Q77" s="7"/>
      <c r="R77" s="7"/>
      <c r="S77" s="14"/>
      <c r="T77" s="22"/>
      <c r="U77" s="5"/>
      <c r="V77" s="7"/>
      <c r="W77" s="7"/>
      <c r="X77" s="7"/>
    </row>
    <row r="78" spans="12:24" ht="23.25">
      <c r="L78" s="10"/>
      <c r="M78" s="24"/>
      <c r="N78" s="7"/>
      <c r="O78" s="7"/>
      <c r="P78" s="7"/>
      <c r="Q78" s="7"/>
      <c r="R78" s="7"/>
      <c r="S78" s="14"/>
      <c r="T78" s="22"/>
      <c r="U78" s="5"/>
      <c r="V78" s="7"/>
      <c r="W78" s="7"/>
      <c r="X78" s="7"/>
    </row>
    <row r="79" spans="12:24" ht="25.5">
      <c r="L79" s="10"/>
      <c r="M79" s="33"/>
      <c r="N79" s="7"/>
      <c r="O79" s="7"/>
      <c r="P79" s="7"/>
      <c r="Q79" s="7"/>
      <c r="R79" s="7"/>
      <c r="S79" s="14"/>
      <c r="T79" s="11"/>
      <c r="U79" s="5"/>
      <c r="V79" s="7"/>
      <c r="W79" s="7"/>
      <c r="X79" s="7"/>
    </row>
    <row r="80" spans="12:24" ht="23.25">
      <c r="L80" s="10"/>
      <c r="M80" s="7"/>
      <c r="N80" s="7"/>
      <c r="O80" s="7"/>
      <c r="P80" s="7"/>
      <c r="Q80" s="7"/>
      <c r="R80" s="7"/>
      <c r="S80" s="14"/>
      <c r="T80" s="4"/>
      <c r="U80" s="5"/>
      <c r="V80" s="7"/>
      <c r="W80" s="7"/>
      <c r="X80" s="7"/>
    </row>
    <row r="81" spans="12:24" ht="21" customHeight="1">
      <c r="L81" s="10"/>
      <c r="M81" s="26"/>
      <c r="N81" s="26"/>
      <c r="O81" s="31"/>
      <c r="P81" s="27"/>
      <c r="Q81" s="7"/>
      <c r="R81" s="7"/>
      <c r="S81" s="14"/>
      <c r="T81" s="11"/>
      <c r="U81" s="5"/>
      <c r="V81" s="7"/>
      <c r="W81" s="7"/>
      <c r="X81" s="7"/>
    </row>
    <row r="82" spans="12:24" ht="19.5" customHeight="1">
      <c r="L82" s="10"/>
      <c r="M82" s="26"/>
      <c r="N82" s="26"/>
      <c r="O82" s="26"/>
      <c r="P82" s="26"/>
      <c r="Q82" s="7"/>
      <c r="R82" s="7"/>
      <c r="S82" s="14"/>
      <c r="T82" s="11"/>
      <c r="U82" s="7"/>
      <c r="V82" s="7"/>
      <c r="W82" s="7"/>
      <c r="X82" s="7"/>
    </row>
    <row r="83" spans="12:24" ht="21" customHeight="1">
      <c r="L83" s="10"/>
      <c r="M83" s="26"/>
      <c r="N83" s="26"/>
      <c r="O83" s="26"/>
      <c r="P83" s="26"/>
      <c r="Q83" s="7"/>
      <c r="R83" s="7"/>
      <c r="S83" s="12"/>
      <c r="T83" s="12"/>
      <c r="U83" s="7"/>
      <c r="V83" s="7"/>
      <c r="W83" s="7"/>
      <c r="X83" s="7"/>
    </row>
    <row r="84" spans="12:24" ht="21" customHeight="1">
      <c r="L84" s="10"/>
      <c r="M84" s="26"/>
      <c r="N84" s="26"/>
      <c r="O84" s="35"/>
      <c r="P84" s="27"/>
      <c r="Q84" s="7"/>
      <c r="R84" s="7"/>
      <c r="S84" s="12"/>
      <c r="T84" s="12"/>
      <c r="U84" s="7"/>
      <c r="V84" s="7"/>
      <c r="W84" s="7"/>
      <c r="X84" s="7"/>
    </row>
    <row r="85" spans="12:24" ht="19.5" customHeight="1">
      <c r="L85" s="10"/>
      <c r="M85" s="26"/>
      <c r="N85" s="26"/>
      <c r="O85" s="26"/>
      <c r="P85" s="26"/>
      <c r="Q85" s="7"/>
      <c r="R85" s="7"/>
      <c r="S85" s="14"/>
      <c r="T85" s="14"/>
      <c r="U85" s="10"/>
      <c r="V85" s="7"/>
      <c r="W85" s="7"/>
      <c r="X85" s="7"/>
    </row>
    <row r="86" spans="12:24" ht="21.75" customHeight="1">
      <c r="L86" s="10"/>
      <c r="M86" s="26"/>
      <c r="N86" s="26"/>
      <c r="O86" s="26"/>
      <c r="P86" s="26"/>
      <c r="Q86" s="7"/>
      <c r="R86" s="7"/>
      <c r="S86" s="12"/>
      <c r="T86" s="12"/>
      <c r="U86" s="7"/>
      <c r="V86" s="7"/>
      <c r="W86" s="7"/>
      <c r="X86" s="7"/>
    </row>
    <row r="87" spans="12:24" ht="21.75" customHeight="1">
      <c r="L87" s="10"/>
      <c r="M87" s="26"/>
      <c r="N87" s="26"/>
      <c r="O87" s="31"/>
      <c r="P87" s="27"/>
      <c r="Q87" s="7"/>
      <c r="R87" s="7"/>
      <c r="S87" s="12"/>
      <c r="T87" s="12"/>
      <c r="U87" s="7"/>
      <c r="V87" s="7"/>
      <c r="W87" s="7"/>
      <c r="X87" s="7"/>
    </row>
    <row r="88" spans="12:24" ht="25.5">
      <c r="L88" s="10"/>
      <c r="M88" s="1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2:24" ht="18">
      <c r="L89" s="10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2:24" ht="23.25">
      <c r="L90" s="10"/>
      <c r="M90" s="12"/>
      <c r="N90" s="13"/>
      <c r="O90" s="13"/>
      <c r="P90" s="13"/>
      <c r="Q90" s="13"/>
      <c r="R90" s="12"/>
      <c r="S90" s="13"/>
      <c r="T90" s="7"/>
      <c r="U90" s="7"/>
      <c r="V90" s="7"/>
      <c r="W90" s="7"/>
      <c r="X90" s="7"/>
    </row>
    <row r="91" spans="12:24" ht="18">
      <c r="L91" s="10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2:24" ht="23.25">
      <c r="L92" s="10"/>
      <c r="M92" s="14"/>
      <c r="N92" s="14"/>
      <c r="O92" s="5"/>
      <c r="P92" s="5"/>
      <c r="Q92" s="14"/>
      <c r="R92" s="14"/>
      <c r="S92" s="14"/>
      <c r="T92" s="14"/>
      <c r="U92" s="5"/>
      <c r="V92" s="7"/>
      <c r="W92" s="7"/>
      <c r="X92" s="7"/>
    </row>
    <row r="93" spans="12:24" ht="23.25">
      <c r="L93" s="10"/>
      <c r="M93" s="14"/>
      <c r="N93" s="14"/>
      <c r="O93" s="5"/>
      <c r="P93" s="5"/>
      <c r="Q93" s="14"/>
      <c r="R93" s="14"/>
      <c r="S93" s="14"/>
      <c r="T93" s="14"/>
      <c r="U93" s="5"/>
      <c r="V93" s="7"/>
      <c r="W93" s="7"/>
      <c r="X93" s="7"/>
    </row>
    <row r="94" spans="12:24" ht="23.25">
      <c r="L94" s="10"/>
      <c r="M94" s="14"/>
      <c r="N94" s="14"/>
      <c r="O94" s="5"/>
      <c r="P94" s="5"/>
      <c r="Q94" s="14"/>
      <c r="R94" s="14"/>
      <c r="S94" s="14"/>
      <c r="T94" s="14"/>
      <c r="U94" s="5"/>
      <c r="V94" s="7"/>
      <c r="W94" s="7"/>
      <c r="X94" s="7"/>
    </row>
    <row r="95" spans="12:24" ht="23.25">
      <c r="L95" s="10"/>
      <c r="M95" s="14"/>
      <c r="N95" s="14"/>
      <c r="O95" s="5"/>
      <c r="P95" s="5"/>
      <c r="Q95" s="14"/>
      <c r="R95" s="14"/>
      <c r="S95" s="14"/>
      <c r="T95" s="14"/>
      <c r="U95" s="5"/>
      <c r="V95" s="7"/>
      <c r="W95" s="7"/>
      <c r="X95" s="7"/>
    </row>
    <row r="96" spans="12:24" ht="23.25">
      <c r="L96" s="10"/>
      <c r="M96" s="14"/>
      <c r="N96" s="7"/>
      <c r="O96" s="5"/>
      <c r="P96" s="7"/>
      <c r="Q96" s="7"/>
      <c r="R96" s="7"/>
      <c r="S96" s="7"/>
      <c r="T96" s="7"/>
      <c r="U96" s="7"/>
      <c r="V96" s="7"/>
      <c r="W96" s="7"/>
      <c r="X96" s="7"/>
    </row>
    <row r="97" spans="12:24" ht="23.25">
      <c r="L97" s="10"/>
      <c r="M97" s="14"/>
      <c r="N97" s="14"/>
      <c r="O97" s="5"/>
      <c r="P97" s="5"/>
      <c r="Q97" s="14"/>
      <c r="R97" s="14"/>
      <c r="S97" s="14"/>
      <c r="T97" s="14"/>
      <c r="U97" s="5"/>
      <c r="V97" s="7"/>
      <c r="W97" s="7"/>
      <c r="X97" s="7"/>
    </row>
    <row r="98" spans="12:24" ht="23.25">
      <c r="L98" s="10"/>
      <c r="M98" s="7"/>
      <c r="N98" s="7"/>
      <c r="O98" s="7"/>
      <c r="P98" s="7"/>
      <c r="Q98" s="14"/>
      <c r="R98" s="14"/>
      <c r="S98" s="14"/>
      <c r="T98" s="14"/>
      <c r="U98" s="5"/>
      <c r="V98" s="7"/>
      <c r="W98" s="7"/>
      <c r="X98" s="7"/>
    </row>
    <row r="99" spans="12:24" ht="23.25">
      <c r="L99" s="10"/>
      <c r="M99" s="14"/>
      <c r="N99" s="7"/>
      <c r="O99" s="7"/>
      <c r="P99" s="7"/>
      <c r="Q99" s="14"/>
      <c r="R99" s="14"/>
      <c r="S99" s="14"/>
      <c r="T99" s="4"/>
      <c r="U99" s="5"/>
      <c r="V99" s="7"/>
      <c r="W99" s="7"/>
      <c r="X99" s="7"/>
    </row>
    <row r="100" spans="12:24" ht="23.25">
      <c r="L100" s="10"/>
      <c r="M100" s="14"/>
      <c r="N100" s="14"/>
      <c r="O100" s="5"/>
      <c r="P100" s="5"/>
      <c r="Q100" s="14"/>
      <c r="R100" s="14"/>
      <c r="S100" s="14"/>
      <c r="T100" s="8"/>
      <c r="U100" s="5"/>
      <c r="V100" s="7"/>
      <c r="W100" s="7"/>
      <c r="X100" s="7"/>
    </row>
    <row r="101" spans="12:24" ht="23.25">
      <c r="L101" s="10"/>
      <c r="M101" s="14"/>
      <c r="N101" s="14"/>
      <c r="O101" s="5"/>
      <c r="P101" s="5"/>
      <c r="Q101" s="14"/>
      <c r="R101" s="7"/>
      <c r="S101" s="7"/>
      <c r="T101" s="7"/>
      <c r="U101" s="5"/>
      <c r="V101" s="7"/>
      <c r="W101" s="7"/>
      <c r="X101" s="7"/>
    </row>
    <row r="102" spans="12:24" ht="23.25">
      <c r="L102" s="10"/>
      <c r="M102" s="14"/>
      <c r="N102" s="14"/>
      <c r="O102" s="5"/>
      <c r="P102" s="5"/>
      <c r="Q102" s="14"/>
      <c r="R102" s="7"/>
      <c r="S102" s="7"/>
      <c r="T102" s="7"/>
      <c r="U102" s="5"/>
      <c r="V102" s="7"/>
      <c r="W102" s="7"/>
      <c r="X102" s="7"/>
    </row>
    <row r="103" spans="12:24" ht="23.25">
      <c r="L103" s="10"/>
      <c r="M103" s="14"/>
      <c r="N103" s="14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2:24" ht="12.75"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2:24" ht="18">
      <c r="L105" s="9"/>
      <c r="M105" s="10"/>
      <c r="N105" s="10"/>
      <c r="O105" s="10"/>
      <c r="P105" s="10"/>
      <c r="Q105" s="10"/>
      <c r="R105" s="10"/>
      <c r="S105" s="10"/>
      <c r="T105" s="10"/>
      <c r="U105" s="10"/>
      <c r="V105" s="7"/>
      <c r="W105" s="7"/>
      <c r="X105" s="7"/>
    </row>
    <row r="106" spans="12:24" ht="25.5">
      <c r="L106" s="10"/>
      <c r="M106" s="11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2:24" ht="18">
      <c r="L107" s="10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2:24" ht="25.5">
      <c r="L108" s="10"/>
      <c r="M108" s="11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2:24" ht="18">
      <c r="L109" s="10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2:24" ht="23.25">
      <c r="L110" s="10"/>
      <c r="M110" s="12"/>
      <c r="N110" s="13"/>
      <c r="O110" s="13"/>
      <c r="P110" s="13"/>
      <c r="Q110" s="13"/>
      <c r="R110" s="12"/>
      <c r="S110" s="13"/>
      <c r="T110" s="7"/>
      <c r="U110" s="7"/>
      <c r="V110" s="7"/>
      <c r="W110" s="7"/>
      <c r="X110" s="7"/>
    </row>
    <row r="111" spans="12:24" ht="18">
      <c r="L111" s="10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2:24" ht="23.25">
      <c r="L112" s="10"/>
      <c r="M112" s="14"/>
      <c r="N112" s="14"/>
      <c r="O112" s="5"/>
      <c r="P112" s="5"/>
      <c r="Q112" s="14"/>
      <c r="R112" s="14"/>
      <c r="S112" s="14"/>
      <c r="T112" s="5"/>
      <c r="U112" s="5"/>
      <c r="V112" s="7"/>
      <c r="W112" s="7"/>
      <c r="X112" s="7"/>
    </row>
    <row r="113" spans="12:24" ht="23.25">
      <c r="L113" s="10"/>
      <c r="M113" s="14"/>
      <c r="N113" s="14"/>
      <c r="O113" s="5"/>
      <c r="P113" s="5"/>
      <c r="Q113" s="14"/>
      <c r="R113" s="14"/>
      <c r="S113" s="14"/>
      <c r="T113" s="5"/>
      <c r="U113" s="5"/>
      <c r="V113" s="7"/>
      <c r="W113" s="7"/>
      <c r="X113" s="7"/>
    </row>
    <row r="114" spans="12:24" ht="23.25">
      <c r="L114" s="10"/>
      <c r="M114" s="14"/>
      <c r="N114" s="14"/>
      <c r="O114" s="5"/>
      <c r="P114" s="5"/>
      <c r="Q114" s="14"/>
      <c r="R114" s="14"/>
      <c r="S114" s="14"/>
      <c r="T114" s="15"/>
      <c r="U114" s="5"/>
      <c r="V114" s="7"/>
      <c r="W114" s="7"/>
      <c r="X114" s="7"/>
    </row>
    <row r="115" spans="12:24" ht="23.25">
      <c r="L115" s="10"/>
      <c r="M115" s="14"/>
      <c r="N115" s="14"/>
      <c r="O115" s="5"/>
      <c r="P115" s="5"/>
      <c r="Q115" s="14"/>
      <c r="R115" s="14"/>
      <c r="S115" s="14"/>
      <c r="T115" s="5"/>
      <c r="U115" s="5"/>
      <c r="V115" s="7"/>
      <c r="W115" s="7"/>
      <c r="X115" s="7"/>
    </row>
    <row r="116" spans="12:24" ht="23.25">
      <c r="L116" s="10"/>
      <c r="M116" s="14"/>
      <c r="N116" s="7"/>
      <c r="O116" s="5"/>
      <c r="P116" s="7"/>
      <c r="Q116" s="7"/>
      <c r="R116" s="7"/>
      <c r="S116" s="7"/>
      <c r="T116" s="9"/>
      <c r="U116" s="7"/>
      <c r="V116" s="7"/>
      <c r="W116" s="7"/>
      <c r="X116" s="7"/>
    </row>
    <row r="117" spans="12:24" ht="23.25">
      <c r="L117" s="10"/>
      <c r="M117" s="14"/>
      <c r="N117" s="14"/>
      <c r="O117" s="5"/>
      <c r="P117" s="5"/>
      <c r="Q117" s="14"/>
      <c r="R117" s="14"/>
      <c r="S117" s="14"/>
      <c r="T117" s="6"/>
      <c r="U117" s="5"/>
      <c r="V117" s="7"/>
      <c r="W117" s="7"/>
      <c r="X117" s="7"/>
    </row>
    <row r="118" spans="12:24" ht="23.25">
      <c r="L118" s="10"/>
      <c r="M118" s="7"/>
      <c r="N118" s="7"/>
      <c r="O118" s="7"/>
      <c r="P118" s="7"/>
      <c r="Q118" s="14"/>
      <c r="R118" s="14"/>
      <c r="S118" s="14"/>
      <c r="T118" s="5"/>
      <c r="U118" s="5"/>
      <c r="V118" s="7"/>
      <c r="W118" s="7"/>
      <c r="X118" s="7"/>
    </row>
    <row r="119" spans="12:24" ht="23.25">
      <c r="L119" s="10"/>
      <c r="M119" s="14"/>
      <c r="N119" s="7"/>
      <c r="O119" s="7"/>
      <c r="P119" s="7"/>
      <c r="Q119" s="14"/>
      <c r="R119" s="14"/>
      <c r="S119" s="14"/>
      <c r="T119" s="6"/>
      <c r="U119" s="5"/>
      <c r="V119" s="7"/>
      <c r="W119" s="7"/>
      <c r="X119" s="7"/>
    </row>
    <row r="120" spans="12:24" ht="23.25">
      <c r="L120" s="10"/>
      <c r="M120" s="14"/>
      <c r="N120" s="14"/>
      <c r="O120" s="5"/>
      <c r="P120" s="5"/>
      <c r="Q120" s="14"/>
      <c r="R120" s="14"/>
      <c r="S120" s="14"/>
      <c r="T120" s="16"/>
      <c r="U120" s="5"/>
      <c r="V120" s="7"/>
      <c r="W120" s="7"/>
      <c r="X120" s="7"/>
    </row>
    <row r="121" spans="12:24" ht="23.25">
      <c r="L121" s="10"/>
      <c r="M121" s="14"/>
      <c r="N121" s="14"/>
      <c r="O121" s="5"/>
      <c r="P121" s="5"/>
      <c r="Q121" s="14"/>
      <c r="R121" s="7"/>
      <c r="S121" s="7"/>
      <c r="T121" s="7"/>
      <c r="U121" s="5"/>
      <c r="V121" s="7"/>
      <c r="W121" s="7"/>
      <c r="X121" s="7"/>
    </row>
    <row r="122" spans="12:24" ht="23.25">
      <c r="L122" s="10"/>
      <c r="M122" s="14"/>
      <c r="N122" s="14"/>
      <c r="O122" s="5"/>
      <c r="P122" s="5"/>
      <c r="Q122" s="14"/>
      <c r="R122" s="7"/>
      <c r="S122" s="7"/>
      <c r="T122" s="7"/>
      <c r="U122" s="5"/>
      <c r="V122" s="7"/>
      <c r="W122" s="7"/>
      <c r="X122" s="7"/>
    </row>
    <row r="123" spans="12:24" ht="12.75"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2:24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2:24" ht="18">
      <c r="L125" s="9"/>
      <c r="M125" s="10"/>
      <c r="N125" s="10"/>
      <c r="O125" s="10"/>
      <c r="P125" s="10"/>
      <c r="Q125" s="10"/>
      <c r="R125" s="10"/>
      <c r="S125" s="10"/>
      <c r="T125" s="10"/>
      <c r="U125" s="10"/>
      <c r="V125" s="7"/>
      <c r="W125" s="7"/>
      <c r="X125" s="7"/>
    </row>
    <row r="126" spans="12:24" ht="25.5">
      <c r="L126" s="10"/>
      <c r="M126" s="11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2:24" ht="18">
      <c r="L127" s="10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2:24" ht="25.5">
      <c r="L128" s="10"/>
      <c r="M128" s="11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2:24" ht="18">
      <c r="L129" s="10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2:24" ht="23.25">
      <c r="L130" s="10"/>
      <c r="M130" s="12"/>
      <c r="N130" s="13"/>
      <c r="O130" s="13"/>
      <c r="P130" s="13"/>
      <c r="Q130" s="13"/>
      <c r="R130" s="12"/>
      <c r="S130" s="13"/>
      <c r="T130" s="7"/>
      <c r="U130" s="7"/>
      <c r="V130" s="7"/>
      <c r="W130" s="7"/>
      <c r="X130" s="7"/>
    </row>
    <row r="131" spans="12:24" ht="18">
      <c r="L131" s="10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2:24" ht="23.25">
      <c r="L132" s="10"/>
      <c r="M132" s="14"/>
      <c r="N132" s="7"/>
      <c r="O132" s="5"/>
      <c r="P132" s="7"/>
      <c r="Q132" s="14"/>
      <c r="R132" s="14"/>
      <c r="S132" s="14"/>
      <c r="T132" s="14"/>
      <c r="U132" s="5"/>
      <c r="V132" s="7"/>
      <c r="W132" s="7"/>
      <c r="X132" s="7"/>
    </row>
    <row r="133" spans="12:24" ht="23.25">
      <c r="L133" s="10"/>
      <c r="M133" s="14"/>
      <c r="N133" s="14"/>
      <c r="O133" s="5"/>
      <c r="P133" s="5"/>
      <c r="Q133" s="14"/>
      <c r="R133" s="14"/>
      <c r="S133" s="14"/>
      <c r="T133" s="14"/>
      <c r="U133" s="5"/>
      <c r="V133" s="7"/>
      <c r="W133" s="7"/>
      <c r="X133" s="7"/>
    </row>
    <row r="134" spans="12:24" ht="23.25">
      <c r="L134" s="10"/>
      <c r="M134" s="7"/>
      <c r="N134" s="7"/>
      <c r="O134" s="7"/>
      <c r="P134" s="7"/>
      <c r="Q134" s="14"/>
      <c r="R134" s="14"/>
      <c r="S134" s="14"/>
      <c r="T134" s="14"/>
      <c r="U134" s="5"/>
      <c r="V134" s="7"/>
      <c r="W134" s="7"/>
      <c r="X134" s="7"/>
    </row>
    <row r="135" spans="12:24" ht="23.25">
      <c r="L135" s="10"/>
      <c r="M135" s="14"/>
      <c r="N135" s="14"/>
      <c r="O135" s="7"/>
      <c r="P135" s="7"/>
      <c r="Q135" s="14"/>
      <c r="R135" s="14"/>
      <c r="S135" s="14"/>
      <c r="T135" s="14"/>
      <c r="U135" s="5"/>
      <c r="V135" s="7"/>
      <c r="W135" s="7"/>
      <c r="X135" s="7"/>
    </row>
    <row r="136" spans="12:24" ht="23.25">
      <c r="L136" s="10"/>
      <c r="M136" s="14"/>
      <c r="N136" s="14"/>
      <c r="O136" s="5"/>
      <c r="P136" s="5"/>
      <c r="Q136" s="7"/>
      <c r="R136" s="14"/>
      <c r="S136" s="14"/>
      <c r="T136" s="14"/>
      <c r="U136" s="5"/>
      <c r="V136" s="7"/>
      <c r="W136" s="7"/>
      <c r="X136" s="7"/>
    </row>
    <row r="137" spans="12:24" ht="23.25">
      <c r="L137" s="10"/>
      <c r="M137" s="14"/>
      <c r="N137" s="14"/>
      <c r="O137" s="5"/>
      <c r="P137" s="5"/>
      <c r="Q137" s="14"/>
      <c r="R137" s="7"/>
      <c r="S137" s="7"/>
      <c r="T137" s="7"/>
      <c r="U137" s="7"/>
      <c r="V137" s="7"/>
      <c r="W137" s="7"/>
      <c r="X137" s="7"/>
    </row>
    <row r="138" spans="12:24" ht="23.25">
      <c r="L138" s="10"/>
      <c r="M138" s="14"/>
      <c r="N138" s="14"/>
      <c r="O138" s="5"/>
      <c r="P138" s="5"/>
      <c r="Q138" s="14"/>
      <c r="R138" s="14"/>
      <c r="S138" s="14"/>
      <c r="T138" s="14"/>
      <c r="U138" s="5"/>
      <c r="V138" s="7"/>
      <c r="W138" s="7"/>
      <c r="X138" s="7"/>
    </row>
    <row r="139" spans="12:24" ht="23.25">
      <c r="L139" s="10"/>
      <c r="M139" s="7"/>
      <c r="N139" s="7"/>
      <c r="O139" s="7"/>
      <c r="P139" s="7"/>
      <c r="Q139" s="14"/>
      <c r="R139" s="14"/>
      <c r="S139" s="14"/>
      <c r="T139" s="4"/>
      <c r="U139" s="5"/>
      <c r="V139" s="7"/>
      <c r="W139" s="7"/>
      <c r="X139" s="7"/>
    </row>
    <row r="140" spans="12:24" ht="23.25">
      <c r="L140" s="10"/>
      <c r="M140" s="14"/>
      <c r="N140" s="14"/>
      <c r="O140" s="5"/>
      <c r="P140" s="5"/>
      <c r="Q140" s="14"/>
      <c r="R140" s="7"/>
      <c r="S140" s="7"/>
      <c r="T140" s="8"/>
      <c r="U140" s="5"/>
      <c r="V140" s="7"/>
      <c r="W140" s="7"/>
      <c r="X140" s="7"/>
    </row>
    <row r="141" spans="12:24" ht="23.25">
      <c r="L141" s="10"/>
      <c r="M141" s="14"/>
      <c r="N141" s="14"/>
      <c r="O141" s="5"/>
      <c r="P141" s="5"/>
      <c r="Q141" s="14"/>
      <c r="R141" s="7"/>
      <c r="S141" s="7"/>
      <c r="T141" s="7"/>
      <c r="U141" s="5"/>
      <c r="V141" s="7"/>
      <c r="W141" s="7"/>
      <c r="X141" s="7"/>
    </row>
    <row r="142" spans="12:24" ht="23.25">
      <c r="L142" s="10"/>
      <c r="M142" s="14"/>
      <c r="N142" s="14"/>
      <c r="O142" s="5"/>
      <c r="P142" s="5"/>
      <c r="Q142" s="14"/>
      <c r="R142" s="7"/>
      <c r="S142" s="7"/>
      <c r="T142" s="7"/>
      <c r="U142" s="5"/>
      <c r="V142" s="7"/>
      <c r="W142" s="7"/>
      <c r="X142" s="7"/>
    </row>
    <row r="143" spans="12:24" ht="18">
      <c r="L143" s="9"/>
      <c r="M143" s="10"/>
      <c r="N143" s="10"/>
      <c r="O143" s="10"/>
      <c r="P143" s="10"/>
      <c r="Q143" s="10"/>
      <c r="R143" s="10"/>
      <c r="S143" s="10"/>
      <c r="T143" s="10"/>
      <c r="U143" s="10"/>
      <c r="V143" s="7"/>
      <c r="W143" s="7"/>
      <c r="X143" s="7"/>
    </row>
    <row r="144" spans="12:24" ht="25.5">
      <c r="L144" s="10"/>
      <c r="M144" s="11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2:24" ht="18">
      <c r="L145" s="10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2:24" ht="25.5">
      <c r="L146" s="10"/>
      <c r="M146" s="11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2:24" ht="18">
      <c r="L147" s="10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2:24" ht="23.25">
      <c r="L148" s="10"/>
      <c r="M148" s="12"/>
      <c r="N148" s="13"/>
      <c r="O148" s="13"/>
      <c r="P148" s="13"/>
      <c r="Q148" s="13"/>
      <c r="R148" s="12"/>
      <c r="S148" s="13"/>
      <c r="T148" s="7"/>
      <c r="U148" s="7"/>
      <c r="V148" s="7"/>
      <c r="W148" s="7"/>
      <c r="X148" s="7"/>
    </row>
    <row r="149" spans="12:24" ht="18">
      <c r="L149" s="10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2:24" ht="23.25">
      <c r="L150" s="10"/>
      <c r="M150" s="14"/>
      <c r="N150" s="7"/>
      <c r="O150" s="5"/>
      <c r="P150" s="7"/>
      <c r="Q150" s="14"/>
      <c r="R150" s="14"/>
      <c r="S150" s="14"/>
      <c r="T150" s="5"/>
      <c r="U150" s="5"/>
      <c r="V150" s="7"/>
      <c r="W150" s="7"/>
      <c r="X150" s="7"/>
    </row>
    <row r="151" spans="12:24" ht="23.25">
      <c r="L151" s="10"/>
      <c r="M151" s="14"/>
      <c r="N151" s="14"/>
      <c r="O151" s="5"/>
      <c r="P151" s="5"/>
      <c r="Q151" s="14"/>
      <c r="R151" s="14"/>
      <c r="S151" s="14"/>
      <c r="T151" s="5"/>
      <c r="U151" s="5"/>
      <c r="V151" s="7"/>
      <c r="W151" s="7"/>
      <c r="X151" s="7"/>
    </row>
    <row r="152" spans="12:24" ht="23.25">
      <c r="L152" s="10"/>
      <c r="M152" s="7"/>
      <c r="N152" s="7"/>
      <c r="O152" s="7"/>
      <c r="P152" s="7"/>
      <c r="Q152" s="14"/>
      <c r="R152" s="14"/>
      <c r="S152" s="14"/>
      <c r="T152" s="15"/>
      <c r="U152" s="5"/>
      <c r="V152" s="7"/>
      <c r="W152" s="7"/>
      <c r="X152" s="7"/>
    </row>
    <row r="153" spans="12:24" ht="23.25">
      <c r="L153" s="10"/>
      <c r="M153" s="14"/>
      <c r="N153" s="14"/>
      <c r="O153" s="7"/>
      <c r="P153" s="7"/>
      <c r="Q153" s="14"/>
      <c r="R153" s="14"/>
      <c r="S153" s="14"/>
      <c r="T153" s="5"/>
      <c r="U153" s="5"/>
      <c r="V153" s="7"/>
      <c r="W153" s="7"/>
      <c r="X153" s="7"/>
    </row>
    <row r="154" spans="12:24" ht="23.25">
      <c r="L154" s="10"/>
      <c r="M154" s="14"/>
      <c r="N154" s="14"/>
      <c r="O154" s="5"/>
      <c r="P154" s="5"/>
      <c r="Q154" s="7"/>
      <c r="R154" s="14"/>
      <c r="S154" s="14"/>
      <c r="T154" s="17"/>
      <c r="U154" s="5"/>
      <c r="V154" s="7"/>
      <c r="W154" s="7"/>
      <c r="X154" s="7"/>
    </row>
    <row r="155" spans="12:24" ht="23.25">
      <c r="L155" s="10"/>
      <c r="M155" s="14"/>
      <c r="N155" s="14"/>
      <c r="O155" s="5"/>
      <c r="P155" s="5"/>
      <c r="Q155" s="14"/>
      <c r="R155" s="7"/>
      <c r="S155" s="7"/>
      <c r="T155" s="9"/>
      <c r="U155" s="7"/>
      <c r="V155" s="7"/>
      <c r="W155" s="7"/>
      <c r="X155" s="7"/>
    </row>
    <row r="156" spans="12:24" ht="23.25">
      <c r="L156" s="10"/>
      <c r="M156" s="14"/>
      <c r="N156" s="14"/>
      <c r="O156" s="5"/>
      <c r="P156" s="5"/>
      <c r="Q156" s="14"/>
      <c r="R156" s="14"/>
      <c r="S156" s="14"/>
      <c r="T156" s="5"/>
      <c r="U156" s="5"/>
      <c r="V156" s="7"/>
      <c r="W156" s="7"/>
      <c r="X156" s="7"/>
    </row>
    <row r="157" spans="12:24" ht="23.25">
      <c r="L157" s="10"/>
      <c r="M157" s="7"/>
      <c r="N157" s="7"/>
      <c r="O157" s="7"/>
      <c r="P157" s="7"/>
      <c r="Q157" s="14"/>
      <c r="R157" s="14"/>
      <c r="S157" s="14"/>
      <c r="T157" s="18"/>
      <c r="U157" s="5"/>
      <c r="V157" s="7"/>
      <c r="W157" s="7"/>
      <c r="X157" s="7"/>
    </row>
    <row r="158" spans="12:24" ht="23.25">
      <c r="L158" s="10"/>
      <c r="M158" s="14"/>
      <c r="N158" s="14"/>
      <c r="O158" s="5"/>
      <c r="P158" s="5"/>
      <c r="Q158" s="14"/>
      <c r="R158" s="7"/>
      <c r="S158" s="7"/>
      <c r="T158" s="8"/>
      <c r="U158" s="5"/>
      <c r="V158" s="7"/>
      <c r="W158" s="7"/>
      <c r="X158" s="7"/>
    </row>
    <row r="159" spans="12:24" ht="12.75"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2:24" ht="12.75"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2:24" ht="12.75"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2:24" ht="12.75"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2:24" ht="12.75"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2:24" ht="12.75"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="90" zoomScaleNormal="90" workbookViewId="0" topLeftCell="A1">
      <selection activeCell="B59" sqref="B59"/>
    </sheetView>
  </sheetViews>
  <sheetFormatPr defaultColWidth="9.140625" defaultRowHeight="12.75"/>
  <cols>
    <col min="1" max="1" width="13.57421875" style="0" customWidth="1"/>
    <col min="2" max="2" width="11.421875" style="0" customWidth="1"/>
    <col min="3" max="3" width="10.7109375" style="0" customWidth="1"/>
    <col min="5" max="5" width="6.00390625" style="0" customWidth="1"/>
    <col min="6" max="6" width="11.8515625" style="0" customWidth="1"/>
    <col min="7" max="7" width="11.57421875" style="0" customWidth="1"/>
    <col min="8" max="8" width="9.8515625" style="0" customWidth="1"/>
    <col min="9" max="9" width="6.8515625" style="0" customWidth="1"/>
  </cols>
  <sheetData>
    <row r="1" spans="1:10" ht="23.25">
      <c r="A1" s="19" t="s">
        <v>42</v>
      </c>
      <c r="J1" s="3"/>
    </row>
    <row r="2" spans="1:11" ht="21">
      <c r="A2" s="1" t="s">
        <v>73</v>
      </c>
      <c r="K2" s="1" t="s">
        <v>35</v>
      </c>
    </row>
    <row r="3" ht="18">
      <c r="A3" s="1" t="s">
        <v>74</v>
      </c>
    </row>
    <row r="4" ht="18">
      <c r="A4" s="1"/>
    </row>
    <row r="5" spans="1:9" ht="21.75" customHeight="1">
      <c r="A5" s="53" t="s">
        <v>75</v>
      </c>
      <c r="B5" s="54"/>
      <c r="C5" s="54"/>
      <c r="D5" s="54"/>
      <c r="E5" s="54"/>
      <c r="F5" s="54"/>
      <c r="G5" s="54"/>
      <c r="H5" s="54"/>
      <c r="I5" s="55"/>
    </row>
    <row r="6" ht="21" customHeight="1"/>
    <row r="7" ht="19.5">
      <c r="A7" s="51" t="s">
        <v>68</v>
      </c>
    </row>
    <row r="8" ht="18.75" customHeight="1"/>
    <row r="9" spans="1:6" ht="15.75">
      <c r="A9" s="2" t="s">
        <v>66</v>
      </c>
      <c r="F9" s="2" t="s">
        <v>1</v>
      </c>
    </row>
    <row r="10" ht="18" customHeight="1" thickBot="1"/>
    <row r="11" spans="1:9" ht="22.5" customHeight="1" thickBot="1">
      <c r="A11" t="s">
        <v>21</v>
      </c>
      <c r="C11" s="37">
        <v>4</v>
      </c>
      <c r="D11" s="3" t="s">
        <v>9</v>
      </c>
      <c r="F11" t="s">
        <v>27</v>
      </c>
      <c r="H11" s="39">
        <f>C11/12</f>
        <v>0.3333333333333333</v>
      </c>
      <c r="I11" s="3" t="s">
        <v>2</v>
      </c>
    </row>
    <row r="12" spans="3:4" ht="18" customHeight="1" thickBot="1">
      <c r="C12" s="3"/>
      <c r="D12" s="3"/>
    </row>
    <row r="13" spans="1:9" ht="22.5" customHeight="1" thickBot="1">
      <c r="A13" t="s">
        <v>22</v>
      </c>
      <c r="C13" s="37">
        <f>500/1000000</f>
        <v>0.0005</v>
      </c>
      <c r="D13" s="3" t="s">
        <v>2</v>
      </c>
      <c r="F13" t="s">
        <v>28</v>
      </c>
      <c r="H13" s="40">
        <f>(1.14+(2*LOG10(H11/C13)))^-2</f>
        <v>0.021703995361900343</v>
      </c>
      <c r="I13" s="3"/>
    </row>
    <row r="14" spans="3:9" ht="18" customHeight="1" thickBot="1">
      <c r="C14" s="3"/>
      <c r="D14" s="3"/>
      <c r="H14" s="3"/>
      <c r="I14" s="3"/>
    </row>
    <row r="15" spans="1:9" ht="22.5" customHeight="1" thickBot="1">
      <c r="A15" t="s">
        <v>23</v>
      </c>
      <c r="C15" s="37">
        <v>40</v>
      </c>
      <c r="D15" s="3" t="s">
        <v>2</v>
      </c>
      <c r="F15" t="s">
        <v>29</v>
      </c>
      <c r="H15" s="39">
        <f>(PI()*(H11)^2)/4</f>
        <v>0.08726646259971647</v>
      </c>
      <c r="I15" s="3" t="s">
        <v>3</v>
      </c>
    </row>
    <row r="16" spans="3:9" ht="18" customHeight="1" thickBot="1">
      <c r="C16" s="3"/>
      <c r="D16" s="3"/>
      <c r="H16" s="3"/>
      <c r="I16" s="3"/>
    </row>
    <row r="17" spans="1:9" ht="22.5" customHeight="1" thickBot="1">
      <c r="A17" t="s">
        <v>37</v>
      </c>
      <c r="C17" s="37">
        <v>0.9</v>
      </c>
      <c r="D17" s="3" t="s">
        <v>2</v>
      </c>
      <c r="F17" t="s">
        <v>38</v>
      </c>
      <c r="H17" s="50">
        <v>0.83</v>
      </c>
      <c r="I17" s="3" t="s">
        <v>4</v>
      </c>
    </row>
    <row r="18" ht="18" customHeight="1" thickBot="1">
      <c r="L18" s="1" t="s">
        <v>36</v>
      </c>
    </row>
    <row r="19" spans="1:9" ht="22.5" customHeight="1" thickBot="1">
      <c r="A19" t="s">
        <v>25</v>
      </c>
      <c r="C19" s="37">
        <v>1.94</v>
      </c>
      <c r="D19" s="3" t="s">
        <v>8</v>
      </c>
      <c r="F19" t="s">
        <v>30</v>
      </c>
      <c r="H19" s="41">
        <f>H17/H15</f>
        <v>9.511099399171666</v>
      </c>
      <c r="I19" s="3" t="s">
        <v>5</v>
      </c>
    </row>
    <row r="20" spans="3:8" ht="18" customHeight="1" thickBot="1">
      <c r="C20" s="3"/>
      <c r="D20" s="3"/>
      <c r="H20" s="7"/>
    </row>
    <row r="21" spans="1:8" ht="22.5" customHeight="1" thickBot="1">
      <c r="A21" t="s">
        <v>26</v>
      </c>
      <c r="C21" s="37">
        <f>2.73/100000</f>
        <v>2.73E-05</v>
      </c>
      <c r="D21" s="3" t="s">
        <v>10</v>
      </c>
      <c r="F21" t="s">
        <v>31</v>
      </c>
      <c r="H21" s="42">
        <f>H11*H19*C19/C21</f>
        <v>225293.4412013801</v>
      </c>
    </row>
    <row r="22" ht="26.25" customHeight="1"/>
    <row r="23" ht="21" customHeight="1">
      <c r="A23" s="51" t="s">
        <v>69</v>
      </c>
    </row>
    <row r="24" ht="24.75" customHeight="1">
      <c r="A24" t="s">
        <v>11</v>
      </c>
    </row>
    <row r="25" ht="28.5" customHeight="1">
      <c r="A25" s="21" t="s">
        <v>14</v>
      </c>
    </row>
    <row r="26" ht="18.75" customHeight="1" thickBot="1"/>
    <row r="27" spans="1:6" ht="22.5" customHeight="1" thickBot="1">
      <c r="A27" t="s">
        <v>19</v>
      </c>
      <c r="E27" s="43" t="s">
        <v>32</v>
      </c>
      <c r="F27" s="39">
        <f>(-2*LOG10(((C$13/H$11)/3.7)+(2.51/(H$21*(H$13^0.5)))))^-2</f>
        <v>0.02271077722097547</v>
      </c>
    </row>
    <row r="28" ht="16.5" customHeight="1" thickBot="1"/>
    <row r="29" spans="1:6" ht="22.5" customHeight="1" thickBot="1">
      <c r="A29" t="s">
        <v>12</v>
      </c>
      <c r="E29" s="43" t="s">
        <v>32</v>
      </c>
      <c r="F29" s="39">
        <f>(-2*LOG10(((C$13/H$11)/3.7)+(2.51/(H$21*(F27^0.5)))))^-2</f>
        <v>0.022689801800930488</v>
      </c>
    </row>
    <row r="30" ht="17.25" customHeight="1" thickBot="1">
      <c r="F30" s="47"/>
    </row>
    <row r="31" spans="1:6" ht="22.5" customHeight="1" thickBot="1">
      <c r="A31" t="s">
        <v>13</v>
      </c>
      <c r="E31" s="43" t="s">
        <v>32</v>
      </c>
      <c r="F31" s="39">
        <f>(-2*LOG10(((C$13/H$11)/3.7)+(2.51/(H$21*(F29^0.5)))))^-2</f>
        <v>0.02269022495842006</v>
      </c>
    </row>
    <row r="32" ht="21.75" customHeight="1">
      <c r="A32" s="20"/>
    </row>
    <row r="33" ht="30" customHeight="1">
      <c r="A33" s="51" t="s">
        <v>70</v>
      </c>
    </row>
    <row r="34" ht="28.5" customHeight="1">
      <c r="A34" s="21" t="s">
        <v>39</v>
      </c>
    </row>
    <row r="35" ht="18" customHeight="1" thickBot="1"/>
    <row r="36" spans="1:4" ht="22.5" customHeight="1" thickBot="1">
      <c r="A36" t="s">
        <v>40</v>
      </c>
      <c r="C36" s="41">
        <f>(64.4*H11*C17/(F31*C15))^0.5</f>
        <v>4.613751129805271</v>
      </c>
      <c r="D36" s="3" t="s">
        <v>5</v>
      </c>
    </row>
    <row r="37" ht="18" customHeight="1" thickBot="1"/>
    <row r="38" spans="1:4" ht="22.5" customHeight="1" thickBot="1">
      <c r="A38" t="s">
        <v>41</v>
      </c>
      <c r="C38" s="44">
        <f>C36*H15</f>
        <v>0.4026257404135513</v>
      </c>
      <c r="D38" s="3" t="s">
        <v>4</v>
      </c>
    </row>
    <row r="39" spans="3:4" ht="12.75">
      <c r="C39" s="46"/>
      <c r="D39" s="3"/>
    </row>
    <row r="40" ht="18" customHeight="1"/>
    <row r="41" ht="18" customHeight="1">
      <c r="A41" s="52" t="s">
        <v>76</v>
      </c>
    </row>
    <row r="42" ht="18" customHeight="1">
      <c r="A42" s="52" t="s">
        <v>77</v>
      </c>
    </row>
    <row r="43" ht="18" customHeight="1">
      <c r="A43" s="52" t="s">
        <v>78</v>
      </c>
    </row>
    <row r="44" ht="18" customHeight="1">
      <c r="A44" s="52" t="s">
        <v>79</v>
      </c>
    </row>
    <row r="45" ht="18" customHeight="1">
      <c r="A45" s="52" t="s">
        <v>80</v>
      </c>
    </row>
    <row r="46" ht="18" customHeight="1">
      <c r="A46" s="52" t="s">
        <v>81</v>
      </c>
    </row>
    <row r="47" ht="18" customHeight="1"/>
    <row r="48" spans="1:9" ht="18" customHeight="1">
      <c r="A48" s="52" t="s">
        <v>82</v>
      </c>
      <c r="B48" s="52"/>
      <c r="C48" s="52"/>
      <c r="D48" s="52"/>
      <c r="E48" s="52"/>
      <c r="F48" s="52"/>
      <c r="G48" s="52"/>
      <c r="H48" s="52"/>
      <c r="I48" s="52"/>
    </row>
    <row r="49" spans="1:9" ht="18" customHeight="1">
      <c r="A49" s="52" t="s">
        <v>83</v>
      </c>
      <c r="B49" s="52"/>
      <c r="C49" s="52"/>
      <c r="D49" s="52"/>
      <c r="E49" s="52"/>
      <c r="F49" s="52"/>
      <c r="G49" s="52"/>
      <c r="H49" s="52"/>
      <c r="I49" s="52"/>
    </row>
    <row r="50" spans="1:9" ht="18" customHeight="1">
      <c r="A50" s="52" t="s">
        <v>84</v>
      </c>
      <c r="B50" s="52"/>
      <c r="C50" s="52"/>
      <c r="D50" s="52"/>
      <c r="E50" s="52"/>
      <c r="F50" s="52"/>
      <c r="G50" s="52"/>
      <c r="H50" s="52"/>
      <c r="I50" s="52"/>
    </row>
    <row r="51" spans="1:9" ht="18" customHeight="1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8" customHeight="1">
      <c r="A52" s="52"/>
      <c r="B52" s="52"/>
      <c r="C52" s="56" t="s">
        <v>85</v>
      </c>
      <c r="D52" s="52"/>
      <c r="E52" s="52"/>
      <c r="F52" s="56" t="s">
        <v>86</v>
      </c>
      <c r="G52" s="52"/>
      <c r="H52" s="52"/>
      <c r="I52" s="52"/>
    </row>
    <row r="53" spans="1:9" ht="12" customHeight="1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8" customHeight="1">
      <c r="A54" s="52"/>
      <c r="B54" s="52"/>
      <c r="C54" s="52">
        <v>1.5</v>
      </c>
      <c r="D54" s="52"/>
      <c r="E54" s="52"/>
      <c r="F54" s="52">
        <v>0.85</v>
      </c>
      <c r="G54" s="52"/>
      <c r="H54" s="52"/>
      <c r="I54" s="52"/>
    </row>
    <row r="55" spans="1:9" ht="18" customHeight="1">
      <c r="A55" s="52"/>
      <c r="B55" s="52"/>
      <c r="C55" s="52">
        <v>0.85</v>
      </c>
      <c r="D55" s="52"/>
      <c r="E55" s="52"/>
      <c r="F55" s="52">
        <v>0.83</v>
      </c>
      <c r="G55" s="52"/>
      <c r="H55" s="52"/>
      <c r="I55" s="52"/>
    </row>
    <row r="56" spans="1:9" ht="18" customHeight="1">
      <c r="A56" s="52"/>
      <c r="B56" s="52"/>
      <c r="C56" s="52">
        <v>0.83</v>
      </c>
      <c r="D56" s="52"/>
      <c r="E56" s="52"/>
      <c r="F56" s="52">
        <v>0.83</v>
      </c>
      <c r="G56" s="52"/>
      <c r="H56" s="52"/>
      <c r="I56" s="52"/>
    </row>
    <row r="57" ht="18" customHeight="1"/>
    <row r="59" ht="18" customHeight="1">
      <c r="B59" s="58" t="s">
        <v>110</v>
      </c>
    </row>
    <row r="60" spans="2:7" ht="15" customHeight="1">
      <c r="B60" s="7"/>
      <c r="C60" s="7"/>
      <c r="D60" s="7"/>
      <c r="E60" s="5"/>
      <c r="F60" s="5"/>
      <c r="G60" s="14"/>
    </row>
    <row r="61" spans="2:7" ht="23.25">
      <c r="B61" s="23"/>
      <c r="C61" s="14"/>
      <c r="D61" s="14"/>
      <c r="E61" s="5"/>
      <c r="F61" s="5"/>
      <c r="G61" s="14"/>
    </row>
    <row r="62" spans="2:7" ht="23.25" customHeight="1">
      <c r="B62" s="7"/>
      <c r="C62" s="67"/>
      <c r="D62" s="67"/>
      <c r="E62" s="67"/>
      <c r="F62" s="67"/>
      <c r="G62" s="67"/>
    </row>
    <row r="63" spans="2:7" ht="12.75">
      <c r="B63" s="7"/>
      <c r="C63" s="7"/>
      <c r="D63" s="7"/>
      <c r="E63" s="7"/>
      <c r="F63" s="7"/>
      <c r="G63" s="7"/>
    </row>
  </sheetData>
  <mergeCells count="1">
    <mergeCell ref="C62:G6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B55" sqref="B55"/>
    </sheetView>
  </sheetViews>
  <sheetFormatPr defaultColWidth="9.140625" defaultRowHeight="12.75"/>
  <cols>
    <col min="1" max="1" width="12.28125" style="0" customWidth="1"/>
    <col min="2" max="2" width="12.421875" style="0" customWidth="1"/>
    <col min="5" max="5" width="5.57421875" style="0" customWidth="1"/>
    <col min="6" max="6" width="15.140625" style="0" customWidth="1"/>
    <col min="7" max="7" width="10.28125" style="0" customWidth="1"/>
    <col min="9" max="9" width="7.421875" style="0" customWidth="1"/>
  </cols>
  <sheetData>
    <row r="1" spans="1:10" ht="23.25">
      <c r="A1" s="19" t="s">
        <v>64</v>
      </c>
      <c r="J1" s="3"/>
    </row>
    <row r="2" spans="1:12" ht="23.25" customHeight="1">
      <c r="A2" s="1" t="s">
        <v>43</v>
      </c>
      <c r="L2" s="1" t="s">
        <v>35</v>
      </c>
    </row>
    <row r="3" ht="25.5" customHeight="1">
      <c r="A3" s="1" t="s">
        <v>44</v>
      </c>
    </row>
    <row r="4" ht="22.5" customHeight="1">
      <c r="A4" s="48" t="s">
        <v>87</v>
      </c>
    </row>
    <row r="5" ht="17.25" customHeight="1"/>
    <row r="6" spans="1:9" ht="22.5" customHeight="1">
      <c r="A6" s="53" t="s">
        <v>89</v>
      </c>
      <c r="B6" s="54"/>
      <c r="C6" s="54"/>
      <c r="D6" s="54"/>
      <c r="E6" s="54"/>
      <c r="F6" s="54"/>
      <c r="G6" s="54"/>
      <c r="H6" s="54"/>
      <c r="I6" s="55"/>
    </row>
    <row r="7" ht="19.5" customHeight="1"/>
    <row r="8" ht="19.5">
      <c r="A8" s="51" t="s">
        <v>68</v>
      </c>
    </row>
    <row r="9" ht="18" customHeight="1"/>
    <row r="10" spans="1:6" ht="21" customHeight="1">
      <c r="A10" s="2" t="s">
        <v>0</v>
      </c>
      <c r="F10" s="2" t="s">
        <v>1</v>
      </c>
    </row>
    <row r="11" ht="18" customHeight="1" thickBot="1"/>
    <row r="12" spans="1:9" ht="21" customHeight="1" thickBot="1">
      <c r="A12" t="s">
        <v>37</v>
      </c>
      <c r="C12" s="37">
        <v>20</v>
      </c>
      <c r="D12" s="3" t="s">
        <v>2</v>
      </c>
      <c r="F12" s="49" t="s">
        <v>45</v>
      </c>
      <c r="H12" s="37">
        <v>4</v>
      </c>
      <c r="I12" s="3" t="s">
        <v>9</v>
      </c>
    </row>
    <row r="13" spans="3:4" ht="18" customHeight="1" thickBot="1">
      <c r="C13" s="3"/>
      <c r="D13" s="3"/>
    </row>
    <row r="14" spans="1:9" ht="21" customHeight="1" thickBot="1">
      <c r="A14" t="s">
        <v>22</v>
      </c>
      <c r="C14" s="37">
        <f>500/1000000</f>
        <v>0.0005</v>
      </c>
      <c r="D14" s="3" t="s">
        <v>2</v>
      </c>
      <c r="F14" t="s">
        <v>27</v>
      </c>
      <c r="H14" s="39">
        <f>H12/12</f>
        <v>0.3333333333333333</v>
      </c>
      <c r="I14" s="3" t="s">
        <v>2</v>
      </c>
    </row>
    <row r="15" spans="3:4" ht="18" customHeight="1" thickBot="1">
      <c r="C15" s="9"/>
      <c r="D15" s="3"/>
    </row>
    <row r="16" spans="1:12" ht="21" customHeight="1" thickBot="1">
      <c r="A16" t="s">
        <v>23</v>
      </c>
      <c r="C16" s="37">
        <v>100</v>
      </c>
      <c r="D16" s="3" t="s">
        <v>2</v>
      </c>
      <c r="F16" t="s">
        <v>46</v>
      </c>
      <c r="H16" s="40">
        <f>(1.14+(2*LOG10(H14/C14)))^-2</f>
        <v>0.021703995361900343</v>
      </c>
      <c r="I16" s="3"/>
      <c r="L16" s="1" t="s">
        <v>36</v>
      </c>
    </row>
    <row r="17" spans="3:9" ht="18" customHeight="1" thickBot="1">
      <c r="C17" s="9"/>
      <c r="D17" s="3"/>
      <c r="H17" s="3"/>
      <c r="I17" s="3"/>
    </row>
    <row r="18" spans="1:9" ht="21" customHeight="1" thickBot="1">
      <c r="A18" t="s">
        <v>24</v>
      </c>
      <c r="C18" s="38">
        <v>0.6</v>
      </c>
      <c r="D18" s="3" t="s">
        <v>4</v>
      </c>
      <c r="F18" t="s">
        <v>29</v>
      </c>
      <c r="H18" s="39">
        <f>PI()*(H14)^2/4</f>
        <v>0.08726646259971647</v>
      </c>
      <c r="I18" s="3" t="s">
        <v>3</v>
      </c>
    </row>
    <row r="19" spans="8:9" ht="18" customHeight="1" thickBot="1">
      <c r="H19" s="3"/>
      <c r="I19" s="3"/>
    </row>
    <row r="20" spans="1:9" ht="21" customHeight="1" thickBot="1">
      <c r="A20" t="s">
        <v>47</v>
      </c>
      <c r="C20" s="37">
        <v>1.94</v>
      </c>
      <c r="D20" s="3" t="s">
        <v>8</v>
      </c>
      <c r="F20" t="s">
        <v>30</v>
      </c>
      <c r="H20" s="41">
        <f>C18/H18</f>
        <v>6.875493541569878</v>
      </c>
      <c r="I20" s="3" t="s">
        <v>5</v>
      </c>
    </row>
    <row r="21" spans="3:4" ht="18" customHeight="1" thickBot="1">
      <c r="C21" s="3"/>
      <c r="D21" s="3"/>
    </row>
    <row r="22" spans="1:8" ht="21" customHeight="1" thickBot="1">
      <c r="A22" t="s">
        <v>26</v>
      </c>
      <c r="C22" s="37">
        <f>2.7/100000</f>
        <v>2.7000000000000002E-05</v>
      </c>
      <c r="D22" s="3" t="s">
        <v>10</v>
      </c>
      <c r="F22" t="s">
        <v>31</v>
      </c>
      <c r="H22" s="42">
        <f>H14*H20*C20/C22</f>
        <v>164672.3144524143</v>
      </c>
    </row>
    <row r="23" ht="17.25" customHeight="1"/>
    <row r="24" ht="29.25" customHeight="1">
      <c r="A24" s="51" t="s">
        <v>69</v>
      </c>
    </row>
    <row r="25" ht="18.75" customHeight="1">
      <c r="A25" t="s">
        <v>11</v>
      </c>
    </row>
    <row r="26" ht="26.25" customHeight="1">
      <c r="A26" s="21" t="s">
        <v>48</v>
      </c>
    </row>
    <row r="27" ht="13.5" thickBot="1"/>
    <row r="28" spans="1:6" ht="21" customHeight="1" thickBot="1">
      <c r="A28" t="s">
        <v>49</v>
      </c>
      <c r="E28" s="43" t="s">
        <v>50</v>
      </c>
      <c r="F28" s="39">
        <f>(-2*LOG10(((C$14/H$14)/3.7)+(2.51/(H$22*(H$16^0.5)))))^-2</f>
        <v>0.023049016464544853</v>
      </c>
    </row>
    <row r="29" ht="18" customHeight="1" thickBot="1"/>
    <row r="30" spans="1:6" ht="21" customHeight="1" thickBot="1">
      <c r="A30" t="s">
        <v>12</v>
      </c>
      <c r="E30" s="43" t="s">
        <v>50</v>
      </c>
      <c r="F30" s="39">
        <f>(-2*LOG10(((C$14/H$14)/3.7)+(2.51/(H$22*(F28^0.5)))))^-2</f>
        <v>0.02301234577066036</v>
      </c>
    </row>
    <row r="31" ht="18" customHeight="1" thickBot="1"/>
    <row r="32" spans="1:6" ht="21" customHeight="1" thickBot="1">
      <c r="A32" t="s">
        <v>13</v>
      </c>
      <c r="E32" s="43" t="s">
        <v>50</v>
      </c>
      <c r="F32" s="39">
        <f>(-2*LOG10(((C$14/H$14)/3.7)+(2.51/(H$22*(F30^0.5)))))^-2</f>
        <v>0.023013304431581165</v>
      </c>
    </row>
    <row r="33" ht="23.25" customHeight="1">
      <c r="A33" s="20"/>
    </row>
    <row r="34" ht="20.25" customHeight="1">
      <c r="A34" s="51" t="s">
        <v>88</v>
      </c>
    </row>
    <row r="35" ht="26.25" customHeight="1">
      <c r="A35" s="21" t="s">
        <v>51</v>
      </c>
    </row>
    <row r="36" ht="17.25" customHeight="1" thickBot="1"/>
    <row r="37" spans="1:7" ht="21" customHeight="1" thickBot="1">
      <c r="A37" t="s">
        <v>52</v>
      </c>
      <c r="C37" s="39">
        <f>F32*(C16/C12)*(H20^2/(2*32.17))</f>
        <v>0.08454261701022474</v>
      </c>
      <c r="D37" s="3" t="s">
        <v>2</v>
      </c>
      <c r="E37" s="3" t="s">
        <v>53</v>
      </c>
      <c r="F37" s="41">
        <f>C37*12</f>
        <v>1.0145114041226968</v>
      </c>
      <c r="G37" s="3" t="s">
        <v>9</v>
      </c>
    </row>
    <row r="38" ht="35.25" customHeight="1"/>
    <row r="39" ht="18" customHeight="1">
      <c r="A39" t="s">
        <v>54</v>
      </c>
    </row>
    <row r="40" spans="1:4" ht="18" customHeight="1">
      <c r="A40" s="7" t="s">
        <v>55</v>
      </c>
      <c r="B40" s="7"/>
      <c r="C40" s="7"/>
      <c r="D40" s="7"/>
    </row>
    <row r="41" spans="1:4" ht="18" customHeight="1">
      <c r="A41" s="47" t="s">
        <v>56</v>
      </c>
      <c r="B41" s="7"/>
      <c r="C41" s="46"/>
      <c r="D41" s="9"/>
    </row>
    <row r="42" spans="1:4" ht="18" customHeight="1">
      <c r="A42" s="47" t="s">
        <v>57</v>
      </c>
      <c r="B42" s="7"/>
      <c r="C42" s="7"/>
      <c r="D42" s="7"/>
    </row>
    <row r="43" spans="1:4" ht="18" customHeight="1">
      <c r="A43" s="7"/>
      <c r="B43" s="7"/>
      <c r="C43" s="7"/>
      <c r="D43" s="7"/>
    </row>
    <row r="44" spans="1:4" ht="18" customHeight="1">
      <c r="A44" s="47" t="s">
        <v>58</v>
      </c>
      <c r="B44" s="7"/>
      <c r="C44" s="22"/>
      <c r="D44" s="9"/>
    </row>
    <row r="45" ht="18" customHeight="1">
      <c r="A45" s="47" t="s">
        <v>65</v>
      </c>
    </row>
    <row r="46" ht="18" customHeight="1">
      <c r="A46" s="47" t="s">
        <v>59</v>
      </c>
    </row>
    <row r="47" ht="18" customHeight="1">
      <c r="A47" s="47" t="s">
        <v>60</v>
      </c>
    </row>
    <row r="48" ht="18" customHeight="1"/>
    <row r="49" ht="18" customHeight="1">
      <c r="A49" t="s">
        <v>61</v>
      </c>
    </row>
    <row r="50" ht="18" customHeight="1"/>
    <row r="51" ht="12.75">
      <c r="A51" t="s">
        <v>62</v>
      </c>
    </row>
    <row r="52" ht="12.75">
      <c r="A52" t="s">
        <v>63</v>
      </c>
    </row>
    <row r="55" spans="2:8" ht="18" customHeight="1">
      <c r="B55" s="58" t="s">
        <v>110</v>
      </c>
      <c r="C55" s="7"/>
      <c r="D55" s="7"/>
      <c r="E55" s="5"/>
      <c r="F55" s="5"/>
      <c r="G55" s="14"/>
      <c r="H55" s="7"/>
    </row>
    <row r="56" spans="2:8" ht="23.25">
      <c r="B56" s="23"/>
      <c r="C56" s="14"/>
      <c r="D56" s="14"/>
      <c r="E56" s="5"/>
      <c r="F56" s="5"/>
      <c r="G56" s="14"/>
      <c r="H56" s="7"/>
    </row>
    <row r="57" spans="2:8" ht="23.25" customHeight="1">
      <c r="B57" s="7"/>
      <c r="C57" s="67"/>
      <c r="D57" s="67"/>
      <c r="E57" s="67"/>
      <c r="F57" s="67"/>
      <c r="G57" s="67"/>
      <c r="H57" s="7"/>
    </row>
    <row r="58" spans="2:8" ht="19.5" customHeight="1">
      <c r="B58" s="7"/>
      <c r="C58" s="7"/>
      <c r="D58" s="7"/>
      <c r="E58" s="7"/>
      <c r="F58" s="7"/>
      <c r="G58" s="7"/>
      <c r="H58" s="7"/>
    </row>
  </sheetData>
  <mergeCells count="1">
    <mergeCell ref="C57:G5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Grandpa</dc:creator>
  <cp:keywords/>
  <dc:description/>
  <cp:lastModifiedBy>Grandpa</cp:lastModifiedBy>
  <cp:lastPrinted>2011-08-05T00:36:47Z</cp:lastPrinted>
  <dcterms:created xsi:type="dcterms:W3CDTF">2010-08-07T19:46:27Z</dcterms:created>
  <dcterms:modified xsi:type="dcterms:W3CDTF">2012-04-23T13:39:14Z</dcterms:modified>
  <cp:category/>
  <cp:version/>
  <cp:contentType/>
  <cp:contentStatus/>
</cp:coreProperties>
</file>